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TAJNIK\Desktop\Račnovdstvo\2_ZAVRŠNI\Završni2016_temeljnice\"/>
    </mc:Choice>
  </mc:AlternateContent>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H75" i="37" s="1"/>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C124" i="37"/>
  <c r="D124" i="37"/>
  <c r="C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H147" i="37" s="1"/>
  <c r="D147" i="37"/>
  <c r="C151" i="37"/>
  <c r="D151" i="37"/>
  <c r="C152" i="37"/>
  <c r="D152" i="37"/>
  <c r="C153" i="37"/>
  <c r="D153" i="37"/>
  <c r="C154" i="37"/>
  <c r="D154" i="37"/>
  <c r="C156" i="37"/>
  <c r="D156" i="37"/>
  <c r="H156" i="37" s="1"/>
  <c r="C158" i="37"/>
  <c r="D158" i="37"/>
  <c r="C159" i="37"/>
  <c r="D159" i="37"/>
  <c r="C160" i="37"/>
  <c r="D160" i="37"/>
  <c r="C163" i="37"/>
  <c r="D163" i="37"/>
  <c r="C164" i="37"/>
  <c r="H164" i="37" s="1"/>
  <c r="D164" i="37"/>
  <c r="C165" i="37"/>
  <c r="D165" i="37"/>
  <c r="C166" i="37"/>
  <c r="H166" i="37" s="1"/>
  <c r="D166" i="37"/>
  <c r="C168" i="37"/>
  <c r="D168" i="37"/>
  <c r="C169" i="37"/>
  <c r="D169" i="37"/>
  <c r="C170" i="37"/>
  <c r="D170" i="37"/>
  <c r="C171" i="37"/>
  <c r="H171" i="37" s="1"/>
  <c r="D171" i="37"/>
  <c r="C172" i="37"/>
  <c r="D172" i="37"/>
  <c r="C173" i="37"/>
  <c r="D173" i="37"/>
  <c r="C174" i="37"/>
  <c r="D174" i="37"/>
  <c r="C176" i="37"/>
  <c r="H176" i="37" s="1"/>
  <c r="D176" i="37"/>
  <c r="C177" i="37"/>
  <c r="D177" i="37"/>
  <c r="C178" i="37"/>
  <c r="D178" i="37"/>
  <c r="C179" i="37"/>
  <c r="D179" i="37"/>
  <c r="C180" i="37"/>
  <c r="D180" i="37"/>
  <c r="C181" i="37"/>
  <c r="D181" i="37"/>
  <c r="C182" i="37"/>
  <c r="H182" i="37" s="1"/>
  <c r="D182" i="37"/>
  <c r="C183" i="37"/>
  <c r="D183" i="37"/>
  <c r="C184" i="37"/>
  <c r="D184" i="37"/>
  <c r="C186" i="37"/>
  <c r="D186" i="37"/>
  <c r="C188" i="37"/>
  <c r="H188" i="37" s="1"/>
  <c r="D188" i="37"/>
  <c r="C189" i="37"/>
  <c r="D189" i="37"/>
  <c r="C190" i="37"/>
  <c r="H190" i="37" s="1"/>
  <c r="D190" i="37"/>
  <c r="C191" i="37"/>
  <c r="D191" i="37"/>
  <c r="C192" i="37"/>
  <c r="H192" i="37" s="1"/>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H401" i="37" s="1"/>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G630" i="37" s="1"/>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H1007" i="37" s="1"/>
  <c r="C1008" i="37"/>
  <c r="D1008" i="37"/>
  <c r="C1009" i="37"/>
  <c r="D1009" i="37"/>
  <c r="C1010" i="37"/>
  <c r="D1010" i="37"/>
  <c r="C1012" i="37"/>
  <c r="D1012" i="37"/>
  <c r="H1012" i="37" s="1"/>
  <c r="C1013" i="37"/>
  <c r="D1013" i="37"/>
  <c r="C1014" i="37"/>
  <c r="D1014" i="37"/>
  <c r="H1014" i="37" s="1"/>
  <c r="C1015" i="37"/>
  <c r="D1015" i="37"/>
  <c r="C1016" i="37"/>
  <c r="D1016" i="37"/>
  <c r="C1017" i="37"/>
  <c r="D1017" i="37"/>
  <c r="C1018" i="37"/>
  <c r="D1018" i="37"/>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G1047" i="37" s="1"/>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H1156" i="37" s="1"/>
  <c r="C1157" i="37"/>
  <c r="D1157" i="37"/>
  <c r="C1158" i="37"/>
  <c r="D1158" i="37"/>
  <c r="C1162" i="37"/>
  <c r="D1162" i="37"/>
  <c r="C1163" i="37"/>
  <c r="D1163" i="37"/>
  <c r="H1163" i="37" s="1"/>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H1224" i="37" s="1"/>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G1239" i="37" s="1"/>
  <c r="C1240" i="37"/>
  <c r="D1240" i="37"/>
  <c r="C1243" i="37"/>
  <c r="D1243" i="37"/>
  <c r="C1244" i="37"/>
  <c r="D1244" i="37"/>
  <c r="C1245" i="37"/>
  <c r="D1245" i="37"/>
  <c r="C1246" i="37"/>
  <c r="D1246" i="37"/>
  <c r="C1477" i="37"/>
  <c r="C1479" i="37"/>
  <c r="C1481" i="37"/>
  <c r="C1482" i="37"/>
  <c r="C1483" i="37"/>
  <c r="H1483" i="37" s="1"/>
  <c r="C1484" i="37"/>
  <c r="H1484" i="37" s="1"/>
  <c r="C1485" i="37"/>
  <c r="C1486" i="37"/>
  <c r="C1487" i="37"/>
  <c r="G1487" i="37" s="1"/>
  <c r="C1488" i="37"/>
  <c r="H1488" i="37" s="1"/>
  <c r="C1489" i="37"/>
  <c r="C1491" i="37"/>
  <c r="C1492" i="37"/>
  <c r="C1493" i="37"/>
  <c r="C1494" i="37"/>
  <c r="C1495" i="37"/>
  <c r="C1497" i="37"/>
  <c r="C1499" i="37"/>
  <c r="H1499" i="37" s="1"/>
  <c r="C1500" i="37"/>
  <c r="C1501" i="37"/>
  <c r="C1502" i="37"/>
  <c r="C1503" i="37"/>
  <c r="G1503" i="37" s="1"/>
  <c r="C1504" i="37"/>
  <c r="C1505" i="37"/>
  <c r="C1506" i="37"/>
  <c r="G1506" i="37" s="1"/>
  <c r="C1507" i="37"/>
  <c r="C1509" i="37"/>
  <c r="C1510" i="37"/>
  <c r="C1511" i="37"/>
  <c r="C1512" i="37"/>
  <c r="C1513" i="37"/>
  <c r="C1517" i="37"/>
  <c r="G1517" i="37" s="1"/>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s="1"/>
  <c r="A3" i="30"/>
  <c r="A3" i="27"/>
  <c r="A3" i="33"/>
  <c r="A3" i="36"/>
  <c r="A3" i="1"/>
  <c r="J162" i="3"/>
  <c r="L162" i="3"/>
  <c r="O3" i="3"/>
  <c r="L155" i="3" s="1"/>
  <c r="H3" i="3"/>
  <c r="I3" i="3"/>
  <c r="D33" i="30"/>
  <c r="B1496" i="37"/>
  <c r="B1498" i="37"/>
  <c r="B1499" i="37"/>
  <c r="B1514" i="37"/>
  <c r="B2" i="37"/>
  <c r="B3" i="37"/>
  <c r="B4" i="37"/>
  <c r="B5" i="37"/>
  <c r="G5" i="37" s="1"/>
  <c r="B6" i="37"/>
  <c r="G6" i="37" s="1"/>
  <c r="B7" i="37"/>
  <c r="G7" i="37" s="1"/>
  <c r="B8" i="37"/>
  <c r="G8" i="37"/>
  <c r="B9" i="37"/>
  <c r="G9" i="37" s="1"/>
  <c r="B10" i="37"/>
  <c r="G10" i="37" s="1"/>
  <c r="B11" i="37"/>
  <c r="G11" i="37" s="1"/>
  <c r="B12" i="37"/>
  <c r="G12" i="37" s="1"/>
  <c r="B13" i="37"/>
  <c r="B14" i="37"/>
  <c r="G14" i="37" s="1"/>
  <c r="B15" i="37"/>
  <c r="G15" i="37" s="1"/>
  <c r="B16" i="37"/>
  <c r="G16" i="37"/>
  <c r="B17" i="37"/>
  <c r="G17" i="37" s="1"/>
  <c r="B18" i="37"/>
  <c r="G18" i="37" s="1"/>
  <c r="B19" i="37"/>
  <c r="B20" i="37"/>
  <c r="G20" i="37" s="1"/>
  <c r="B21" i="37"/>
  <c r="G21" i="37" s="1"/>
  <c r="B22" i="37"/>
  <c r="G22" i="37" s="1"/>
  <c r="B23" i="37"/>
  <c r="G23" i="37" s="1"/>
  <c r="B24" i="37"/>
  <c r="G24" i="37"/>
  <c r="B25" i="37"/>
  <c r="B26" i="37"/>
  <c r="G26" i="37" s="1"/>
  <c r="B27" i="37"/>
  <c r="G27" i="37" s="1"/>
  <c r="B28" i="37"/>
  <c r="G28" i="37" s="1"/>
  <c r="B29" i="37"/>
  <c r="G29" i="37" s="1"/>
  <c r="B30" i="37"/>
  <c r="G30" i="37" s="1"/>
  <c r="B31" i="37"/>
  <c r="G31" i="37" s="1"/>
  <c r="B32" i="37"/>
  <c r="G32" i="37"/>
  <c r="B33" i="37"/>
  <c r="B34" i="37"/>
  <c r="G34" i="37" s="1"/>
  <c r="B35" i="37"/>
  <c r="G35" i="37" s="1"/>
  <c r="B36" i="37"/>
  <c r="B37" i="37"/>
  <c r="G37" i="37" s="1"/>
  <c r="B38" i="37"/>
  <c r="G38" i="37" s="1"/>
  <c r="B39" i="37"/>
  <c r="G39" i="37" s="1"/>
  <c r="B40" i="37"/>
  <c r="B41" i="37"/>
  <c r="B42" i="37"/>
  <c r="G42" i="37"/>
  <c r="B43" i="37"/>
  <c r="G43" i="37" s="1"/>
  <c r="B44" i="37"/>
  <c r="B45" i="37"/>
  <c r="G45" i="37" s="1"/>
  <c r="B46" i="37"/>
  <c r="B47" i="37"/>
  <c r="G47" i="37" s="1"/>
  <c r="B48" i="37"/>
  <c r="B49" i="37"/>
  <c r="B50" i="37"/>
  <c r="G50" i="37" s="1"/>
  <c r="B51" i="37"/>
  <c r="G51" i="37" s="1"/>
  <c r="B52" i="37"/>
  <c r="B53" i="37"/>
  <c r="G53" i="37" s="1"/>
  <c r="B54" i="37"/>
  <c r="G54" i="37" s="1"/>
  <c r="B55" i="37"/>
  <c r="G55" i="37" s="1"/>
  <c r="B56" i="37"/>
  <c r="G56" i="37"/>
  <c r="B57" i="37"/>
  <c r="B58" i="37"/>
  <c r="G58" i="37" s="1"/>
  <c r="B59" i="37"/>
  <c r="G59" i="37" s="1"/>
  <c r="B60" i="37"/>
  <c r="B61" i="37"/>
  <c r="G61" i="37" s="1"/>
  <c r="B62" i="37"/>
  <c r="G62" i="37" s="1"/>
  <c r="B63" i="37"/>
  <c r="B64" i="37"/>
  <c r="G64" i="37"/>
  <c r="B65" i="37"/>
  <c r="G65" i="37" s="1"/>
  <c r="B66" i="37"/>
  <c r="B67" i="37"/>
  <c r="G67" i="37" s="1"/>
  <c r="B68" i="37"/>
  <c r="G68" i="37" s="1"/>
  <c r="B69" i="37"/>
  <c r="B70" i="37"/>
  <c r="G70" i="37" s="1"/>
  <c r="B71" i="37"/>
  <c r="G71" i="37" s="1"/>
  <c r="B72" i="37"/>
  <c r="B73" i="37"/>
  <c r="B74" i="37"/>
  <c r="G74" i="37" s="1"/>
  <c r="B75" i="37"/>
  <c r="G75" i="37" s="1"/>
  <c r="B76" i="37"/>
  <c r="G76" i="37" s="1"/>
  <c r="B77" i="37"/>
  <c r="G77" i="37" s="1"/>
  <c r="B78" i="37"/>
  <c r="G78" i="37" s="1"/>
  <c r="B79" i="37"/>
  <c r="G79" i="37" s="1"/>
  <c r="B80" i="37"/>
  <c r="G80" i="37"/>
  <c r="B81" i="37"/>
  <c r="B82" i="37"/>
  <c r="G82" i="37" s="1"/>
  <c r="B83" i="37"/>
  <c r="G83" i="37" s="1"/>
  <c r="B84" i="37"/>
  <c r="G84" i="37" s="1"/>
  <c r="B85" i="37"/>
  <c r="G85" i="37" s="1"/>
  <c r="B86" i="37"/>
  <c r="G86" i="37" s="1"/>
  <c r="B87" i="37"/>
  <c r="G87" i="37" s="1"/>
  <c r="B88" i="37"/>
  <c r="B89" i="37"/>
  <c r="G89" i="37" s="1"/>
  <c r="B90" i="37"/>
  <c r="G90" i="37"/>
  <c r="B91" i="37"/>
  <c r="G91" i="37" s="1"/>
  <c r="B92" i="37"/>
  <c r="G92" i="37" s="1"/>
  <c r="B93" i="37"/>
  <c r="G93" i="37" s="1"/>
  <c r="B94" i="37"/>
  <c r="G94" i="37" s="1"/>
  <c r="B95" i="37"/>
  <c r="G95" i="37" s="1"/>
  <c r="B96" i="37"/>
  <c r="B97" i="37"/>
  <c r="G97" i="37" s="1"/>
  <c r="B98" i="37"/>
  <c r="G98" i="37" s="1"/>
  <c r="B99" i="37"/>
  <c r="G99" i="37" s="1"/>
  <c r="B100" i="37"/>
  <c r="G100" i="37" s="1"/>
  <c r="B101" i="37"/>
  <c r="G101" i="37" s="1"/>
  <c r="B102" i="37"/>
  <c r="G102" i="37" s="1"/>
  <c r="B103" i="37"/>
  <c r="B104" i="37"/>
  <c r="B105" i="37"/>
  <c r="G105" i="37" s="1"/>
  <c r="B106" i="37"/>
  <c r="G106" i="37"/>
  <c r="B107" i="37"/>
  <c r="G107" i="37" s="1"/>
  <c r="B108" i="37"/>
  <c r="G108" i="37" s="1"/>
  <c r="B109" i="37"/>
  <c r="B110" i="37"/>
  <c r="G110" i="37" s="1"/>
  <c r="B111" i="37"/>
  <c r="G111" i="37" s="1"/>
  <c r="B112" i="37"/>
  <c r="G112" i="37" s="1"/>
  <c r="B113" i="37"/>
  <c r="G113" i="37" s="1"/>
  <c r="B114" i="37"/>
  <c r="G114" i="37"/>
  <c r="B115" i="37"/>
  <c r="G115" i="37" s="1"/>
  <c r="B116" i="37"/>
  <c r="G116" i="37" s="1"/>
  <c r="B117" i="37"/>
  <c r="B118" i="37"/>
  <c r="G118" i="37" s="1"/>
  <c r="B119" i="37"/>
  <c r="G119" i="37" s="1"/>
  <c r="B120" i="37"/>
  <c r="G120" i="37" s="1"/>
  <c r="B121" i="37"/>
  <c r="B122" i="37"/>
  <c r="B123" i="37"/>
  <c r="G123" i="37" s="1"/>
  <c r="B124" i="37"/>
  <c r="G124" i="37"/>
  <c r="B125" i="37"/>
  <c r="B126" i="37"/>
  <c r="G126" i="37" s="1"/>
  <c r="B127" i="37"/>
  <c r="G127" i="37" s="1"/>
  <c r="B128" i="37"/>
  <c r="B129" i="37"/>
  <c r="B130" i="37"/>
  <c r="G130" i="37" s="1"/>
  <c r="B131" i="37"/>
  <c r="G131" i="37" s="1"/>
  <c r="B132" i="37"/>
  <c r="G132" i="37"/>
  <c r="B133" i="37"/>
  <c r="B134" i="37"/>
  <c r="G134" i="37" s="1"/>
  <c r="B135" i="37"/>
  <c r="B136" i="37"/>
  <c r="B137" i="37"/>
  <c r="G137" i="37" s="1"/>
  <c r="B138" i="37"/>
  <c r="G138" i="37" s="1"/>
  <c r="B139" i="37"/>
  <c r="G139" i="37" s="1"/>
  <c r="B140" i="37"/>
  <c r="G140" i="37" s="1"/>
  <c r="B141" i="37"/>
  <c r="G141" i="37" s="1"/>
  <c r="B142" i="37"/>
  <c r="G142" i="37" s="1"/>
  <c r="B143" i="37"/>
  <c r="G143" i="37" s="1"/>
  <c r="B144" i="37"/>
  <c r="G144" i="37"/>
  <c r="B145" i="37"/>
  <c r="G145" i="37" s="1"/>
  <c r="B146" i="37"/>
  <c r="B147" i="37"/>
  <c r="B148" i="37"/>
  <c r="B149" i="37"/>
  <c r="B150" i="37"/>
  <c r="B151" i="37"/>
  <c r="G151" i="37" s="1"/>
  <c r="B152" i="37"/>
  <c r="G152" i="37" s="1"/>
  <c r="B153" i="37"/>
  <c r="G153" i="37" s="1"/>
  <c r="B154" i="37"/>
  <c r="G154" i="37"/>
  <c r="B155" i="37"/>
  <c r="B156" i="37"/>
  <c r="B157" i="37"/>
  <c r="B158" i="37"/>
  <c r="G158" i="37" s="1"/>
  <c r="B159" i="37"/>
  <c r="G159" i="37" s="1"/>
  <c r="B160" i="37"/>
  <c r="B161" i="37"/>
  <c r="B162" i="37"/>
  <c r="B163" i="37"/>
  <c r="G163" i="37" s="1"/>
  <c r="B164" i="37"/>
  <c r="G164" i="37" s="1"/>
  <c r="B165" i="37"/>
  <c r="G165" i="37" s="1"/>
  <c r="B166" i="37"/>
  <c r="B167" i="37"/>
  <c r="B168" i="37"/>
  <c r="G168" i="37" s="1"/>
  <c r="B169" i="37"/>
  <c r="B170" i="37"/>
  <c r="G170" i="37"/>
  <c r="B171" i="37"/>
  <c r="B172" i="37"/>
  <c r="B173" i="37"/>
  <c r="G173" i="37" s="1"/>
  <c r="B174" i="37"/>
  <c r="G174" i="37" s="1"/>
  <c r="B175" i="37"/>
  <c r="B176" i="37"/>
  <c r="B177" i="37"/>
  <c r="G177" i="37" s="1"/>
  <c r="B178" i="37"/>
  <c r="B179" i="37"/>
  <c r="B180" i="37"/>
  <c r="G180" i="37" s="1"/>
  <c r="B181" i="37"/>
  <c r="G181" i="37" s="1"/>
  <c r="B182" i="37"/>
  <c r="G182" i="37" s="1"/>
  <c r="B183" i="37"/>
  <c r="G183" i="37" s="1"/>
  <c r="B184" i="37"/>
  <c r="B185" i="37"/>
  <c r="B186" i="37"/>
  <c r="G186" i="37" s="1"/>
  <c r="B187" i="37"/>
  <c r="B188" i="37"/>
  <c r="B189" i="37"/>
  <c r="G189" i="37" s="1"/>
  <c r="B190" i="37"/>
  <c r="B191" i="37"/>
  <c r="B192" i="37"/>
  <c r="B193" i="37"/>
  <c r="G193" i="37" s="1"/>
  <c r="B194" i="37"/>
  <c r="B195" i="37"/>
  <c r="B196" i="37"/>
  <c r="B197" i="37"/>
  <c r="G197" i="37" s="1"/>
  <c r="B198" i="37"/>
  <c r="G198" i="37" s="1"/>
  <c r="B199" i="37"/>
  <c r="G199" i="37" s="1"/>
  <c r="B200" i="37"/>
  <c r="G200" i="37" s="1"/>
  <c r="B201" i="37"/>
  <c r="B202" i="37"/>
  <c r="G202" i="37"/>
  <c r="B203" i="37"/>
  <c r="G203" i="37" s="1"/>
  <c r="B204" i="37"/>
  <c r="G204" i="37" s="1"/>
  <c r="B205" i="37"/>
  <c r="G205" i="37" s="1"/>
  <c r="B206" i="37"/>
  <c r="G206" i="37" s="1"/>
  <c r="B207" i="37"/>
  <c r="G207" i="37" s="1"/>
  <c r="B208" i="37"/>
  <c r="G208" i="37"/>
  <c r="B209" i="37"/>
  <c r="B210" i="37"/>
  <c r="B211" i="37"/>
  <c r="G211" i="37" s="1"/>
  <c r="B212" i="37"/>
  <c r="G212" i="37" s="1"/>
  <c r="B213" i="37"/>
  <c r="G213" i="37" s="1"/>
  <c r="B214" i="37"/>
  <c r="B215" i="37"/>
  <c r="B216" i="37"/>
  <c r="G216" i="37" s="1"/>
  <c r="B217" i="37"/>
  <c r="G217" i="37" s="1"/>
  <c r="B218" i="37"/>
  <c r="B219" i="37"/>
  <c r="G219" i="37" s="1"/>
  <c r="B220" i="37"/>
  <c r="G220" i="37"/>
  <c r="B221" i="37"/>
  <c r="G221" i="37" s="1"/>
  <c r="B222" i="37"/>
  <c r="B223" i="37"/>
  <c r="B224" i="37"/>
  <c r="G224" i="37" s="1"/>
  <c r="B225" i="37"/>
  <c r="G225" i="37" s="1"/>
  <c r="B226" i="37"/>
  <c r="B227" i="37"/>
  <c r="G227" i="37" s="1"/>
  <c r="B228" i="37"/>
  <c r="G228" i="37" s="1"/>
  <c r="B229" i="37"/>
  <c r="B230" i="37"/>
  <c r="G230" i="37" s="1"/>
  <c r="B231" i="37"/>
  <c r="G231" i="37" s="1"/>
  <c r="B232" i="37"/>
  <c r="B233" i="37"/>
  <c r="G233" i="37" s="1"/>
  <c r="B234" i="37"/>
  <c r="G234" i="37"/>
  <c r="B235" i="37"/>
  <c r="B236" i="37"/>
  <c r="G236" i="37" s="1"/>
  <c r="B237" i="37"/>
  <c r="B238" i="37"/>
  <c r="G238" i="37" s="1"/>
  <c r="B239" i="37"/>
  <c r="G239" i="37" s="1"/>
  <c r="B240" i="37"/>
  <c r="B241" i="37"/>
  <c r="B242" i="37"/>
  <c r="G242" i="37"/>
  <c r="B243" i="37"/>
  <c r="G243" i="37" s="1"/>
  <c r="B244" i="37"/>
  <c r="G244" i="37" s="1"/>
  <c r="B245" i="37"/>
  <c r="G245" i="37" s="1"/>
  <c r="B246" i="37"/>
  <c r="B247" i="37"/>
  <c r="G247" i="37" s="1"/>
  <c r="B248" i="37"/>
  <c r="G248" i="37" s="1"/>
  <c r="B249" i="37"/>
  <c r="B250" i="37"/>
  <c r="B251" i="37"/>
  <c r="G251" i="37"/>
  <c r="B252" i="37"/>
  <c r="G252" i="37" s="1"/>
  <c r="B253" i="37"/>
  <c r="B254" i="37"/>
  <c r="G254" i="37" s="1"/>
  <c r="B255" i="37"/>
  <c r="G255" i="37" s="1"/>
  <c r="B256" i="37"/>
  <c r="B257" i="37"/>
  <c r="G257" i="37"/>
  <c r="B258" i="37"/>
  <c r="G258" i="37" s="1"/>
  <c r="B259" i="37"/>
  <c r="G259" i="37" s="1"/>
  <c r="B260" i="37"/>
  <c r="G260" i="37" s="1"/>
  <c r="B261" i="37"/>
  <c r="G261" i="37"/>
  <c r="B262" i="37"/>
  <c r="B263" i="37"/>
  <c r="G263" i="37" s="1"/>
  <c r="B264" i="37"/>
  <c r="G264" i="37" s="1"/>
  <c r="B265" i="37"/>
  <c r="B266" i="37"/>
  <c r="G266" i="37" s="1"/>
  <c r="B267" i="37"/>
  <c r="G267" i="37"/>
  <c r="B268" i="37"/>
  <c r="G268" i="37" s="1"/>
  <c r="B269" i="37"/>
  <c r="G269" i="37" s="1"/>
  <c r="B270" i="37"/>
  <c r="G270" i="37" s="1"/>
  <c r="B271" i="37"/>
  <c r="B272" i="37"/>
  <c r="B273" i="37"/>
  <c r="B274" i="37"/>
  <c r="B275" i="37"/>
  <c r="B276" i="37"/>
  <c r="G276" i="37" s="1"/>
  <c r="B277" i="37"/>
  <c r="G277" i="37"/>
  <c r="B278" i="37"/>
  <c r="G278" i="37" s="1"/>
  <c r="B279" i="37"/>
  <c r="G279" i="37" s="1"/>
  <c r="B280" i="37"/>
  <c r="G280" i="37" s="1"/>
  <c r="B281" i="37"/>
  <c r="G281" i="37"/>
  <c r="B282" i="37"/>
  <c r="B283" i="37"/>
  <c r="B284" i="37"/>
  <c r="B285" i="37"/>
  <c r="G285" i="37" s="1"/>
  <c r="B286" i="37"/>
  <c r="G286" i="37" s="1"/>
  <c r="B287" i="37"/>
  <c r="G287" i="37"/>
  <c r="B288" i="37"/>
  <c r="B289" i="37"/>
  <c r="G289" i="37" s="1"/>
  <c r="B290" i="37"/>
  <c r="G290" i="37" s="1"/>
  <c r="B291" i="37"/>
  <c r="G291" i="37"/>
  <c r="B292" i="37"/>
  <c r="G292" i="37" s="1"/>
  <c r="B293" i="37"/>
  <c r="G293" i="37" s="1"/>
  <c r="B294" i="37"/>
  <c r="G294" i="37" s="1"/>
  <c r="B295" i="37"/>
  <c r="B296" i="37"/>
  <c r="B297" i="37"/>
  <c r="G297" i="37"/>
  <c r="B298" i="37"/>
  <c r="G298" i="37" s="1"/>
  <c r="B299" i="37"/>
  <c r="G299" i="37" s="1"/>
  <c r="B300" i="37"/>
  <c r="G300" i="37" s="1"/>
  <c r="B301" i="37"/>
  <c r="B302" i="37"/>
  <c r="G302" i="37" s="1"/>
  <c r="B303" i="37"/>
  <c r="G303" i="37" s="1"/>
  <c r="B304" i="37"/>
  <c r="G304" i="37" s="1"/>
  <c r="B305" i="37"/>
  <c r="G305" i="37"/>
  <c r="B306" i="37"/>
  <c r="G306" i="37"/>
  <c r="B307" i="37"/>
  <c r="G307" i="37"/>
  <c r="B308" i="37"/>
  <c r="G308" i="37"/>
  <c r="B309" i="37"/>
  <c r="G309" i="37"/>
  <c r="B310" i="37"/>
  <c r="B311" i="37"/>
  <c r="G311" i="37" s="1"/>
  <c r="B312" i="37"/>
  <c r="G312" i="37" s="1"/>
  <c r="B313" i="37"/>
  <c r="G313" i="37" s="1"/>
  <c r="B314" i="37"/>
  <c r="G314" i="37" s="1"/>
  <c r="B315" i="37"/>
  <c r="B316" i="37"/>
  <c r="G316" i="37"/>
  <c r="B317" i="37"/>
  <c r="G317" i="37"/>
  <c r="B318" i="37"/>
  <c r="G318" i="37"/>
  <c r="B319" i="37"/>
  <c r="G319" i="37"/>
  <c r="B320" i="37"/>
  <c r="B321" i="37"/>
  <c r="G321" i="37" s="1"/>
  <c r="B322" i="37"/>
  <c r="G322" i="37" s="1"/>
  <c r="B323" i="37"/>
  <c r="B324" i="37"/>
  <c r="G324" i="37"/>
  <c r="B325" i="37"/>
  <c r="G325" i="37"/>
  <c r="B326" i="37"/>
  <c r="G326" i="37"/>
  <c r="B327" i="37"/>
  <c r="G327" i="37"/>
  <c r="B328" i="37"/>
  <c r="B329" i="37"/>
  <c r="B330" i="37"/>
  <c r="G330" i="37"/>
  <c r="B331" i="37"/>
  <c r="G331" i="37"/>
  <c r="B332" i="37"/>
  <c r="B333" i="37"/>
  <c r="B334" i="37"/>
  <c r="G334" i="37"/>
  <c r="B335" i="37"/>
  <c r="B336" i="37"/>
  <c r="B337" i="37"/>
  <c r="B338" i="37"/>
  <c r="G338" i="37" s="1"/>
  <c r="B339" i="37"/>
  <c r="G339" i="37" s="1"/>
  <c r="B340" i="37"/>
  <c r="G340" i="37" s="1"/>
  <c r="B341" i="37"/>
  <c r="B342" i="37"/>
  <c r="G342" i="37"/>
  <c r="B343" i="37"/>
  <c r="G343" i="37"/>
  <c r="B344" i="37"/>
  <c r="G344" i="37"/>
  <c r="B345" i="37"/>
  <c r="G345" i="37"/>
  <c r="B346" i="37"/>
  <c r="G346" i="37"/>
  <c r="B347" i="37"/>
  <c r="G347" i="37"/>
  <c r="B348" i="37"/>
  <c r="B349" i="37"/>
  <c r="B350" i="37"/>
  <c r="G350" i="37"/>
  <c r="B351" i="37"/>
  <c r="G351" i="37"/>
  <c r="B352" i="37"/>
  <c r="G352" i="37"/>
  <c r="B353" i="37"/>
  <c r="G353" i="37"/>
  <c r="B354" i="37"/>
  <c r="B355" i="37"/>
  <c r="G355" i="37" s="1"/>
  <c r="B356" i="37"/>
  <c r="B357" i="37"/>
  <c r="G357" i="37"/>
  <c r="B358" i="37"/>
  <c r="G358" i="37"/>
  <c r="B359" i="37"/>
  <c r="G359" i="37"/>
  <c r="B360" i="37"/>
  <c r="G360" i="37"/>
  <c r="B361" i="37"/>
  <c r="G361" i="37"/>
  <c r="B362" i="37"/>
  <c r="G362" i="37"/>
  <c r="B363" i="37"/>
  <c r="B364" i="37"/>
  <c r="G364" i="37" s="1"/>
  <c r="B365" i="37"/>
  <c r="G365" i="37" s="1"/>
  <c r="B366" i="37"/>
  <c r="G366" i="37" s="1"/>
  <c r="B367" i="37"/>
  <c r="G367" i="37" s="1"/>
  <c r="B368" i="37"/>
  <c r="B369" i="37"/>
  <c r="G369" i="37"/>
  <c r="B370" i="37"/>
  <c r="G370" i="37"/>
  <c r="B371" i="37"/>
  <c r="G371" i="37"/>
  <c r="B372" i="37"/>
  <c r="G372" i="37"/>
  <c r="B373" i="37"/>
  <c r="B374" i="37"/>
  <c r="G374" i="37" s="1"/>
  <c r="B375" i="37"/>
  <c r="G375" i="37" s="1"/>
  <c r="B376" i="37"/>
  <c r="B377" i="37"/>
  <c r="G377" i="37"/>
  <c r="B378" i="37"/>
  <c r="G378" i="37"/>
  <c r="B379" i="37"/>
  <c r="G379" i="37"/>
  <c r="B380" i="37"/>
  <c r="G380" i="37"/>
  <c r="B381" i="37"/>
  <c r="B382" i="37"/>
  <c r="B383" i="37"/>
  <c r="G383" i="37"/>
  <c r="B384" i="37"/>
  <c r="G384" i="37"/>
  <c r="B385" i="37"/>
  <c r="B386" i="37"/>
  <c r="B387" i="37"/>
  <c r="G387" i="37"/>
  <c r="B388" i="37"/>
  <c r="B389" i="37"/>
  <c r="B390" i="37"/>
  <c r="G390" i="37"/>
  <c r="B391" i="37"/>
  <c r="B392" i="37"/>
  <c r="G392" i="37" s="1"/>
  <c r="B393" i="37"/>
  <c r="B394" i="37"/>
  <c r="G394" i="37"/>
  <c r="B395" i="37"/>
  <c r="B396" i="37"/>
  <c r="G396" i="37" s="1"/>
  <c r="B397" i="37"/>
  <c r="B398" i="37"/>
  <c r="B399" i="37"/>
  <c r="G399" i="37" s="1"/>
  <c r="B400" i="37"/>
  <c r="G400" i="37" s="1"/>
  <c r="B401" i="37"/>
  <c r="B402" i="37"/>
  <c r="B403" i="37"/>
  <c r="B404" i="37"/>
  <c r="B405" i="37"/>
  <c r="B406" i="37"/>
  <c r="B407" i="37"/>
  <c r="B408" i="37"/>
  <c r="B409" i="37"/>
  <c r="B410" i="37"/>
  <c r="B411" i="37"/>
  <c r="B412" i="37"/>
  <c r="G412" i="37"/>
  <c r="B413" i="37"/>
  <c r="G413" i="37"/>
  <c r="B414" i="37"/>
  <c r="G414" i="37"/>
  <c r="B415" i="37"/>
  <c r="G415" i="37"/>
  <c r="B416" i="37"/>
  <c r="B417" i="37"/>
  <c r="G417" i="37" s="1"/>
  <c r="B418" i="37"/>
  <c r="G418" i="37" s="1"/>
  <c r="B419" i="37"/>
  <c r="B420" i="37"/>
  <c r="G420" i="37"/>
  <c r="B421" i="37"/>
  <c r="G421" i="37"/>
  <c r="B422" i="37"/>
  <c r="G422" i="37"/>
  <c r="B423" i="37"/>
  <c r="B424" i="37"/>
  <c r="G424" i="37" s="1"/>
  <c r="B425" i="37"/>
  <c r="B426" i="37"/>
  <c r="G426" i="37"/>
  <c r="B427" i="37"/>
  <c r="G427" i="37"/>
  <c r="B428" i="37"/>
  <c r="G428" i="37"/>
  <c r="B429" i="37"/>
  <c r="G429" i="37"/>
  <c r="B430" i="37"/>
  <c r="G430" i="37"/>
  <c r="B431" i="37"/>
  <c r="G431" i="37"/>
  <c r="B432" i="37"/>
  <c r="B433" i="37"/>
  <c r="G433" i="37" s="1"/>
  <c r="B434" i="37"/>
  <c r="G434" i="37" s="1"/>
  <c r="B435" i="37"/>
  <c r="G435" i="37" s="1"/>
  <c r="B436" i="37"/>
  <c r="G436" i="37" s="1"/>
  <c r="B437" i="37"/>
  <c r="B438" i="37"/>
  <c r="G438" i="37"/>
  <c r="B439" i="37"/>
  <c r="G439" i="37"/>
  <c r="B440" i="37"/>
  <c r="G440" i="37"/>
  <c r="B441" i="37"/>
  <c r="G441" i="37"/>
  <c r="B442" i="37"/>
  <c r="G442" i="37"/>
  <c r="B443" i="37"/>
  <c r="G443" i="37"/>
  <c r="B444" i="37"/>
  <c r="G444" i="37"/>
  <c r="B445" i="37"/>
  <c r="B446" i="37"/>
  <c r="G446" i="37" s="1"/>
  <c r="B447" i="37"/>
  <c r="G447" i="37" s="1"/>
  <c r="B448" i="37"/>
  <c r="G448" i="37" s="1"/>
  <c r="B449" i="37"/>
  <c r="B450" i="37"/>
  <c r="B451" i="37"/>
  <c r="G451" i="37" s="1"/>
  <c r="B452" i="37"/>
  <c r="G452" i="37" s="1"/>
  <c r="B453" i="37"/>
  <c r="B454" i="37"/>
  <c r="G454" i="37"/>
  <c r="B455" i="37"/>
  <c r="G455" i="37"/>
  <c r="B456" i="37"/>
  <c r="B457" i="37"/>
  <c r="G457" i="37" s="1"/>
  <c r="B458" i="37"/>
  <c r="G458" i="37" s="1"/>
  <c r="B459" i="37"/>
  <c r="B460" i="37"/>
  <c r="G460" i="37"/>
  <c r="B461" i="37"/>
  <c r="G461" i="37"/>
  <c r="B462" i="37"/>
  <c r="B463" i="37"/>
  <c r="B464" i="37"/>
  <c r="G464" i="37"/>
  <c r="B465" i="37"/>
  <c r="G465" i="37"/>
  <c r="B466" i="37"/>
  <c r="G466" i="37"/>
  <c r="B467" i="37"/>
  <c r="B468" i="37"/>
  <c r="G468" i="37" s="1"/>
  <c r="B469" i="37"/>
  <c r="B470" i="37"/>
  <c r="G470" i="37"/>
  <c r="B471" i="37"/>
  <c r="G471" i="37"/>
  <c r="B472" i="37"/>
  <c r="B473" i="37"/>
  <c r="G473" i="37" s="1"/>
  <c r="B474" i="37"/>
  <c r="G474" i="37" s="1"/>
  <c r="B475" i="37"/>
  <c r="B476" i="37"/>
  <c r="B477" i="37"/>
  <c r="G477" i="37" s="1"/>
  <c r="B478" i="37"/>
  <c r="G478" i="37" s="1"/>
  <c r="B479" i="37"/>
  <c r="G479" i="37" s="1"/>
  <c r="B480" i="37"/>
  <c r="G480" i="37" s="1"/>
  <c r="B481" i="37"/>
  <c r="B482" i="37"/>
  <c r="G482" i="37"/>
  <c r="B483" i="37"/>
  <c r="G483" i="37"/>
  <c r="B484" i="37"/>
  <c r="G484" i="37"/>
  <c r="B485" i="37"/>
  <c r="B486" i="37"/>
  <c r="G486" i="37" s="1"/>
  <c r="B487" i="37"/>
  <c r="B488" i="37"/>
  <c r="G488" i="37"/>
  <c r="B489" i="37"/>
  <c r="G489" i="37"/>
  <c r="B490" i="37"/>
  <c r="G490" i="37"/>
  <c r="B491" i="37"/>
  <c r="G491" i="37"/>
  <c r="B492" i="37"/>
  <c r="G492" i="37"/>
  <c r="B493" i="37"/>
  <c r="G493" i="37"/>
  <c r="B494" i="37"/>
  <c r="B495" i="37"/>
  <c r="G495" i="37" s="1"/>
  <c r="B496" i="37"/>
  <c r="G496" i="37" s="1"/>
  <c r="B497" i="37"/>
  <c r="G497" i="37" s="1"/>
  <c r="B498" i="37"/>
  <c r="G498" i="37" s="1"/>
  <c r="B499" i="37"/>
  <c r="B500" i="37"/>
  <c r="G500" i="37"/>
  <c r="B501" i="37"/>
  <c r="G501" i="37"/>
  <c r="B502" i="37"/>
  <c r="G502" i="37"/>
  <c r="B503" i="37"/>
  <c r="G503" i="37"/>
  <c r="B504" i="37"/>
  <c r="G504" i="37"/>
  <c r="B505" i="37"/>
  <c r="G505" i="37"/>
  <c r="B506" i="37"/>
  <c r="G506" i="37"/>
  <c r="B507" i="37"/>
  <c r="B508" i="37"/>
  <c r="B509" i="37"/>
  <c r="G509" i="37"/>
  <c r="B510" i="37"/>
  <c r="G510" i="37"/>
  <c r="B511" i="37"/>
  <c r="B512" i="37"/>
  <c r="G512" i="37" s="1"/>
  <c r="B513" i="37"/>
  <c r="G513" i="37" s="1"/>
  <c r="B514" i="37"/>
  <c r="B515" i="37"/>
  <c r="G515" i="37"/>
  <c r="B516" i="37"/>
  <c r="G516" i="37"/>
  <c r="B517" i="37"/>
  <c r="B518" i="37"/>
  <c r="G518" i="37" s="1"/>
  <c r="B519" i="37"/>
  <c r="G519" i="37" s="1"/>
  <c r="B520" i="37"/>
  <c r="B521" i="37"/>
  <c r="B522" i="37"/>
  <c r="B523" i="37"/>
  <c r="G523" i="37"/>
  <c r="B524" i="37"/>
  <c r="G524" i="37"/>
  <c r="B525" i="37"/>
  <c r="G525" i="37"/>
  <c r="B526" i="37"/>
  <c r="G526" i="37"/>
  <c r="B527" i="37"/>
  <c r="B528" i="37"/>
  <c r="G528" i="37" s="1"/>
  <c r="B529" i="37"/>
  <c r="G529" i="37" s="1"/>
  <c r="B530" i="37"/>
  <c r="B531" i="37"/>
  <c r="G531" i="37"/>
  <c r="B532" i="37"/>
  <c r="G532" i="37"/>
  <c r="B533" i="37"/>
  <c r="G533" i="37"/>
  <c r="B534" i="37"/>
  <c r="B535" i="37"/>
  <c r="G535" i="37" s="1"/>
  <c r="B536" i="37"/>
  <c r="B537" i="37"/>
  <c r="G537" i="37"/>
  <c r="B538" i="37"/>
  <c r="G538" i="37"/>
  <c r="B539" i="37"/>
  <c r="G539" i="37"/>
  <c r="B540" i="37"/>
  <c r="G540" i="37"/>
  <c r="B541" i="37"/>
  <c r="G541" i="37"/>
  <c r="B542" i="37"/>
  <c r="G542" i="37"/>
  <c r="B543" i="37"/>
  <c r="B544" i="37"/>
  <c r="G544" i="37" s="1"/>
  <c r="B545" i="37"/>
  <c r="G545" i="37" s="1"/>
  <c r="B546" i="37"/>
  <c r="G546" i="37" s="1"/>
  <c r="B547" i="37"/>
  <c r="G547" i="37" s="1"/>
  <c r="B548" i="37"/>
  <c r="B549" i="37"/>
  <c r="G549" i="37"/>
  <c r="B550" i="37"/>
  <c r="G550" i="37"/>
  <c r="B551" i="37"/>
  <c r="G551" i="37"/>
  <c r="B552" i="37"/>
  <c r="G552" i="37"/>
  <c r="B553" i="37"/>
  <c r="G553" i="37"/>
  <c r="B554" i="37"/>
  <c r="G554" i="37"/>
  <c r="B555" i="37"/>
  <c r="G555" i="37"/>
  <c r="B556" i="37"/>
  <c r="B557" i="37"/>
  <c r="G557" i="37" s="1"/>
  <c r="B558" i="37"/>
  <c r="G558" i="37" s="1"/>
  <c r="B559" i="37"/>
  <c r="G559" i="37" s="1"/>
  <c r="B560" i="37"/>
  <c r="B561" i="37"/>
  <c r="B562" i="37"/>
  <c r="G562" i="37" s="1"/>
  <c r="B563" i="37"/>
  <c r="G563" i="37" s="1"/>
  <c r="B564" i="37"/>
  <c r="B565" i="37"/>
  <c r="G565" i="37"/>
  <c r="B566" i="37"/>
  <c r="G566" i="37"/>
  <c r="B567" i="37"/>
  <c r="B568" i="37"/>
  <c r="G568" i="37" s="1"/>
  <c r="B569" i="37"/>
  <c r="G569" i="37" s="1"/>
  <c r="B570" i="37"/>
  <c r="B571" i="37"/>
  <c r="G571" i="37"/>
  <c r="B572" i="37"/>
  <c r="G572" i="37"/>
  <c r="B573" i="37"/>
  <c r="B574" i="37"/>
  <c r="B575" i="37"/>
  <c r="G575" i="37"/>
  <c r="B576" i="37"/>
  <c r="G576" i="37"/>
  <c r="B577" i="37"/>
  <c r="G577" i="37"/>
  <c r="B578" i="37"/>
  <c r="B579" i="37"/>
  <c r="G579" i="37" s="1"/>
  <c r="B580" i="37"/>
  <c r="B581" i="37"/>
  <c r="G581" i="37"/>
  <c r="B582" i="37"/>
  <c r="G582" i="37"/>
  <c r="B583" i="37"/>
  <c r="B584" i="37"/>
  <c r="G584" i="37" s="1"/>
  <c r="B585" i="37"/>
  <c r="G585" i="37" s="1"/>
  <c r="B586" i="37"/>
  <c r="B587" i="37"/>
  <c r="B588" i="37"/>
  <c r="G588" i="37" s="1"/>
  <c r="B589" i="37"/>
  <c r="G589" i="37" s="1"/>
  <c r="B590" i="37"/>
  <c r="G590" i="37" s="1"/>
  <c r="B591" i="37"/>
  <c r="G591" i="37" s="1"/>
  <c r="B592" i="37"/>
  <c r="B593" i="37"/>
  <c r="G593" i="37"/>
  <c r="B594" i="37"/>
  <c r="G594" i="37"/>
  <c r="B595" i="37"/>
  <c r="G595" i="37"/>
  <c r="B596" i="37"/>
  <c r="B597" i="37"/>
  <c r="G597" i="37" s="1"/>
  <c r="B598" i="37"/>
  <c r="B599" i="37"/>
  <c r="G599" i="37"/>
  <c r="B600" i="37"/>
  <c r="G600" i="37"/>
  <c r="B601" i="37"/>
  <c r="G601" i="37"/>
  <c r="B602" i="37"/>
  <c r="G602" i="37"/>
  <c r="B603" i="37"/>
  <c r="G603" i="37"/>
  <c r="B604" i="37"/>
  <c r="G604" i="37"/>
  <c r="B605" i="37"/>
  <c r="B606" i="37"/>
  <c r="G606" i="37" s="1"/>
  <c r="B607" i="37"/>
  <c r="G607" i="37" s="1"/>
  <c r="B608" i="37"/>
  <c r="G608" i="37" s="1"/>
  <c r="B609" i="37"/>
  <c r="G609" i="37" s="1"/>
  <c r="B610" i="37"/>
  <c r="B611" i="37"/>
  <c r="G611" i="37"/>
  <c r="B612" i="37"/>
  <c r="G612" i="37"/>
  <c r="B613" i="37"/>
  <c r="G613" i="37"/>
  <c r="B614" i="37"/>
  <c r="G614" i="37"/>
  <c r="B615" i="37"/>
  <c r="G615" i="37"/>
  <c r="B616" i="37"/>
  <c r="G616" i="37"/>
  <c r="B617" i="37"/>
  <c r="G617" i="37"/>
  <c r="B618" i="37"/>
  <c r="B619" i="37"/>
  <c r="B620" i="37"/>
  <c r="G620" i="37"/>
  <c r="B621" i="37"/>
  <c r="G621" i="37"/>
  <c r="B622" i="37"/>
  <c r="B623" i="37"/>
  <c r="G623" i="37" s="1"/>
  <c r="B624" i="37"/>
  <c r="G624" i="37" s="1"/>
  <c r="B625" i="37"/>
  <c r="B626" i="37"/>
  <c r="G626" i="37"/>
  <c r="B627" i="37"/>
  <c r="G627" i="37"/>
  <c r="B628" i="37"/>
  <c r="B629" i="37"/>
  <c r="B630" i="37"/>
  <c r="B631" i="37"/>
  <c r="G631" i="37"/>
  <c r="B632" i="37"/>
  <c r="B633" i="37"/>
  <c r="B634" i="37"/>
  <c r="B635" i="37"/>
  <c r="B636" i="37"/>
  <c r="B637" i="37"/>
  <c r="B638" i="37"/>
  <c r="B639" i="37"/>
  <c r="B640" i="37"/>
  <c r="G640" i="37"/>
  <c r="B641" i="37"/>
  <c r="B642" i="37"/>
  <c r="G642" i="37" s="1"/>
  <c r="B643" i="37"/>
  <c r="C643" i="37"/>
  <c r="D643" i="37"/>
  <c r="B644" i="37"/>
  <c r="B645" i="37"/>
  <c r="C645" i="37"/>
  <c r="D645" i="37"/>
  <c r="B646" i="37"/>
  <c r="C646" i="37"/>
  <c r="D646" i="37"/>
  <c r="B647" i="37"/>
  <c r="C647" i="37"/>
  <c r="D647" i="37"/>
  <c r="G647" i="37"/>
  <c r="B648" i="37"/>
  <c r="C648" i="37"/>
  <c r="H648" i="37" s="1"/>
  <c r="D648" i="37"/>
  <c r="B649" i="37"/>
  <c r="C649" i="37"/>
  <c r="D649" i="37"/>
  <c r="B650" i="37"/>
  <c r="G650" i="37" s="1"/>
  <c r="C650" i="37"/>
  <c r="D650" i="37"/>
  <c r="B651" i="37"/>
  <c r="G651" i="37" s="1"/>
  <c r="C651" i="37"/>
  <c r="D651" i="37"/>
  <c r="B652" i="37"/>
  <c r="C652" i="37"/>
  <c r="D652" i="37"/>
  <c r="B653" i="37"/>
  <c r="C653" i="37"/>
  <c r="D653" i="37"/>
  <c r="B654" i="37"/>
  <c r="G654" i="37" s="1"/>
  <c r="C654" i="37"/>
  <c r="D654" i="37"/>
  <c r="B655" i="37"/>
  <c r="G655" i="37" s="1"/>
  <c r="C655" i="37"/>
  <c r="D655" i="37"/>
  <c r="B656" i="37"/>
  <c r="C656" i="37"/>
  <c r="D656" i="37"/>
  <c r="B657" i="37"/>
  <c r="C657" i="37"/>
  <c r="D657" i="37"/>
  <c r="B658" i="37"/>
  <c r="G658" i="37" s="1"/>
  <c r="C658" i="37"/>
  <c r="D658" i="37"/>
  <c r="B659" i="37"/>
  <c r="G659" i="37" s="1"/>
  <c r="C659" i="37"/>
  <c r="D659" i="37"/>
  <c r="B660" i="37"/>
  <c r="C660" i="37"/>
  <c r="D660" i="37"/>
  <c r="B661" i="37"/>
  <c r="C661" i="37"/>
  <c r="D661" i="37"/>
  <c r="B662" i="37"/>
  <c r="G662" i="37" s="1"/>
  <c r="C662" i="37"/>
  <c r="D662" i="37"/>
  <c r="B663" i="37"/>
  <c r="G663" i="37" s="1"/>
  <c r="C663" i="37"/>
  <c r="D663" i="37"/>
  <c r="B664" i="37"/>
  <c r="C664" i="37"/>
  <c r="D664" i="37"/>
  <c r="B665" i="37"/>
  <c r="C665" i="37"/>
  <c r="D665" i="37"/>
  <c r="B666" i="37"/>
  <c r="G666" i="37" s="1"/>
  <c r="C666" i="37"/>
  <c r="D666" i="37"/>
  <c r="B667" i="37"/>
  <c r="G667" i="37" s="1"/>
  <c r="C667" i="37"/>
  <c r="D667" i="37"/>
  <c r="B668" i="37"/>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C675" i="37"/>
  <c r="D675" i="37"/>
  <c r="B676" i="37"/>
  <c r="C676" i="37"/>
  <c r="D676" i="37"/>
  <c r="G676" i="37"/>
  <c r="B677" i="37"/>
  <c r="B678" i="37"/>
  <c r="G678" i="37" s="1"/>
  <c r="C678" i="37"/>
  <c r="D678" i="37"/>
  <c r="B679" i="37"/>
  <c r="G679" i="37" s="1"/>
  <c r="C679" i="37"/>
  <c r="D679" i="37"/>
  <c r="B680" i="37"/>
  <c r="C680" i="37"/>
  <c r="D680" i="37"/>
  <c r="B681" i="37"/>
  <c r="C681" i="37"/>
  <c r="D681" i="37"/>
  <c r="B682" i="37"/>
  <c r="C682" i="37"/>
  <c r="D682" i="37"/>
  <c r="G682" i="37"/>
  <c r="B683" i="37"/>
  <c r="C683" i="37"/>
  <c r="D683" i="37"/>
  <c r="G683" i="37" s="1"/>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B789" i="37"/>
  <c r="C789" i="37"/>
  <c r="D789" i="37"/>
  <c r="B790" i="37"/>
  <c r="G790" i="37" s="1"/>
  <c r="C790" i="37"/>
  <c r="D790" i="37"/>
  <c r="B791" i="37"/>
  <c r="G791" i="37" s="1"/>
  <c r="C791" i="37"/>
  <c r="D791" i="37"/>
  <c r="B792" i="37"/>
  <c r="C792" i="37"/>
  <c r="D792" i="37"/>
  <c r="B793" i="37"/>
  <c r="C793" i="37"/>
  <c r="D793" i="37"/>
  <c r="B794" i="37"/>
  <c r="G794" i="37" s="1"/>
  <c r="C794" i="37"/>
  <c r="D794" i="37"/>
  <c r="B795" i="37"/>
  <c r="G795" i="37" s="1"/>
  <c r="C795" i="37"/>
  <c r="D795" i="37"/>
  <c r="B796" i="37"/>
  <c r="C796" i="37"/>
  <c r="D796" i="37"/>
  <c r="B797" i="37"/>
  <c r="C797" i="37"/>
  <c r="D797" i="37"/>
  <c r="B798" i="37"/>
  <c r="G798" i="37" s="1"/>
  <c r="C798" i="37"/>
  <c r="D798" i="37"/>
  <c r="B799" i="37"/>
  <c r="G799" i="37" s="1"/>
  <c r="C799" i="37"/>
  <c r="D799" i="37"/>
  <c r="B800" i="37"/>
  <c r="C800" i="37"/>
  <c r="D800" i="37"/>
  <c r="B801" i="37"/>
  <c r="C801" i="37"/>
  <c r="D801" i="37"/>
  <c r="B802" i="37"/>
  <c r="G802" i="37" s="1"/>
  <c r="C802" i="37"/>
  <c r="D802" i="37"/>
  <c r="B803" i="37"/>
  <c r="G803" i="37" s="1"/>
  <c r="C803" i="37"/>
  <c r="D803" i="37"/>
  <c r="B804" i="37"/>
  <c r="C804" i="37"/>
  <c r="D804" i="37"/>
  <c r="B805" i="37"/>
  <c r="C805" i="37"/>
  <c r="D805" i="37"/>
  <c r="B806" i="37"/>
  <c r="G806" i="37" s="1"/>
  <c r="C806" i="37"/>
  <c r="D806" i="37"/>
  <c r="B807" i="37"/>
  <c r="G807" i="37" s="1"/>
  <c r="C807" i="37"/>
  <c r="D807" i="37"/>
  <c r="B808" i="37"/>
  <c r="C808" i="37"/>
  <c r="D808" i="37"/>
  <c r="B809" i="37"/>
  <c r="C809" i="37"/>
  <c r="D809" i="37"/>
  <c r="B810" i="37"/>
  <c r="G810" i="37" s="1"/>
  <c r="C810" i="37"/>
  <c r="D810" i="37"/>
  <c r="B811" i="37"/>
  <c r="G811" i="37" s="1"/>
  <c r="C811" i="37"/>
  <c r="D811" i="37"/>
  <c r="B812" i="37"/>
  <c r="C812" i="37"/>
  <c r="D812" i="37"/>
  <c r="B813" i="37"/>
  <c r="C813" i="37"/>
  <c r="D813" i="37"/>
  <c r="B814" i="37"/>
  <c r="G814" i="37" s="1"/>
  <c r="C814" i="37"/>
  <c r="D814" i="37"/>
  <c r="B815" i="37"/>
  <c r="G815" i="37" s="1"/>
  <c r="C815" i="37"/>
  <c r="D815" i="37"/>
  <c r="B816" i="37"/>
  <c r="C816" i="37"/>
  <c r="D816" i="37"/>
  <c r="B817" i="37"/>
  <c r="C817" i="37"/>
  <c r="D817" i="37"/>
  <c r="B818" i="37"/>
  <c r="G818" i="37" s="1"/>
  <c r="C818" i="37"/>
  <c r="D818" i="37"/>
  <c r="B819" i="37"/>
  <c r="G819" i="37" s="1"/>
  <c r="C819" i="37"/>
  <c r="D819" i="37"/>
  <c r="B820" i="37"/>
  <c r="C820" i="37"/>
  <c r="D820" i="37"/>
  <c r="B821" i="37"/>
  <c r="C821" i="37"/>
  <c r="D821" i="37"/>
  <c r="B822" i="37"/>
  <c r="G822" i="37" s="1"/>
  <c r="C822" i="37"/>
  <c r="D822" i="37"/>
  <c r="B823" i="37"/>
  <c r="G823" i="37" s="1"/>
  <c r="C823" i="37"/>
  <c r="D823" i="37"/>
  <c r="B824" i="37"/>
  <c r="C824" i="37"/>
  <c r="D824" i="37"/>
  <c r="B825" i="37"/>
  <c r="C825" i="37"/>
  <c r="D825" i="37"/>
  <c r="B826" i="37"/>
  <c r="G826" i="37" s="1"/>
  <c r="C826" i="37"/>
  <c r="D826" i="37"/>
  <c r="B827" i="37"/>
  <c r="G827" i="37" s="1"/>
  <c r="C827" i="37"/>
  <c r="D827" i="37"/>
  <c r="B828" i="37"/>
  <c r="C828" i="37"/>
  <c r="D828" i="37"/>
  <c r="B829" i="37"/>
  <c r="C829" i="37"/>
  <c r="D829" i="37"/>
  <c r="B830" i="37"/>
  <c r="G830" i="37" s="1"/>
  <c r="C830" i="37"/>
  <c r="D830" i="37"/>
  <c r="B831" i="37"/>
  <c r="G831" i="37" s="1"/>
  <c r="C831" i="37"/>
  <c r="D831" i="37"/>
  <c r="B832" i="37"/>
  <c r="C832" i="37"/>
  <c r="D832" i="37"/>
  <c r="B833" i="37"/>
  <c r="C833" i="37"/>
  <c r="D833" i="37"/>
  <c r="B834" i="37"/>
  <c r="G834" i="37" s="1"/>
  <c r="C834" i="37"/>
  <c r="D834" i="37"/>
  <c r="B835" i="37"/>
  <c r="G835" i="37" s="1"/>
  <c r="C835" i="37"/>
  <c r="D835" i="37"/>
  <c r="B836" i="37"/>
  <c r="C836" i="37"/>
  <c r="D836" i="37"/>
  <c r="B837" i="37"/>
  <c r="C837" i="37"/>
  <c r="D837" i="37"/>
  <c r="B838" i="37"/>
  <c r="G838" i="37" s="1"/>
  <c r="C838" i="37"/>
  <c r="D838" i="37"/>
  <c r="B839" i="37"/>
  <c r="G839" i="37" s="1"/>
  <c r="C839" i="37"/>
  <c r="D839" i="37"/>
  <c r="B840" i="37"/>
  <c r="C840" i="37"/>
  <c r="D840" i="37"/>
  <c r="B841" i="37"/>
  <c r="C841" i="37"/>
  <c r="D841" i="37"/>
  <c r="B842" i="37"/>
  <c r="G842" i="37" s="1"/>
  <c r="C842" i="37"/>
  <c r="D842" i="37"/>
  <c r="B843" i="37"/>
  <c r="G843" i="37" s="1"/>
  <c r="C843" i="37"/>
  <c r="D843" i="37"/>
  <c r="B844" i="37"/>
  <c r="C844" i="37"/>
  <c r="D844" i="37"/>
  <c r="B845" i="37"/>
  <c r="C845" i="37"/>
  <c r="D845" i="37"/>
  <c r="B846" i="37"/>
  <c r="G846" i="37" s="1"/>
  <c r="C846" i="37"/>
  <c r="D846" i="37"/>
  <c r="B847" i="37"/>
  <c r="G847" i="37" s="1"/>
  <c r="C847" i="37"/>
  <c r="D847" i="37"/>
  <c r="B848" i="37"/>
  <c r="C848" i="37"/>
  <c r="D848" i="37"/>
  <c r="B849" i="37"/>
  <c r="C849" i="37"/>
  <c r="D849" i="37"/>
  <c r="B850" i="37"/>
  <c r="G850" i="37" s="1"/>
  <c r="C850" i="37"/>
  <c r="D850" i="37"/>
  <c r="B851" i="37"/>
  <c r="G851" i="37" s="1"/>
  <c r="C851" i="37"/>
  <c r="D851" i="37"/>
  <c r="B852" i="37"/>
  <c r="C852" i="37"/>
  <c r="D852" i="37"/>
  <c r="B853" i="37"/>
  <c r="C853" i="37"/>
  <c r="D853" i="37"/>
  <c r="B854" i="37"/>
  <c r="G854" i="37" s="1"/>
  <c r="C854" i="37"/>
  <c r="D854" i="37"/>
  <c r="B855" i="37"/>
  <c r="G855" i="37" s="1"/>
  <c r="C855" i="37"/>
  <c r="D855" i="37"/>
  <c r="B856" i="37"/>
  <c r="C856" i="37"/>
  <c r="D856" i="37"/>
  <c r="B857" i="37"/>
  <c r="C857" i="37"/>
  <c r="D857" i="37"/>
  <c r="B858" i="37"/>
  <c r="G858" i="37" s="1"/>
  <c r="C858" i="37"/>
  <c r="D858" i="37"/>
  <c r="B859" i="37"/>
  <c r="G859" i="37" s="1"/>
  <c r="C859" i="37"/>
  <c r="D859" i="37"/>
  <c r="B860" i="37"/>
  <c r="C860" i="37"/>
  <c r="D860" i="37"/>
  <c r="B861" i="37"/>
  <c r="C861" i="37"/>
  <c r="D861" i="37"/>
  <c r="B862" i="37"/>
  <c r="G862" i="37" s="1"/>
  <c r="C862" i="37"/>
  <c r="D862" i="37"/>
  <c r="B863" i="37"/>
  <c r="G863" i="37" s="1"/>
  <c r="C863" i="37"/>
  <c r="D863" i="37"/>
  <c r="B864" i="37"/>
  <c r="C864" i="37"/>
  <c r="D864" i="37"/>
  <c r="G864" i="37" s="1"/>
  <c r="B865" i="37"/>
  <c r="C865" i="37"/>
  <c r="D865" i="37"/>
  <c r="G865" i="37" s="1"/>
  <c r="B866" i="37"/>
  <c r="C866" i="37"/>
  <c r="D866" i="37"/>
  <c r="G866" i="37" s="1"/>
  <c r="B867" i="37"/>
  <c r="C867" i="37"/>
  <c r="D867" i="37"/>
  <c r="G867" i="37" s="1"/>
  <c r="B868" i="37"/>
  <c r="C868" i="37"/>
  <c r="D868" i="37"/>
  <c r="G868" i="37" s="1"/>
  <c r="B869" i="37"/>
  <c r="C869" i="37"/>
  <c r="D869" i="37"/>
  <c r="G869" i="37" s="1"/>
  <c r="B870" i="37"/>
  <c r="C870" i="37"/>
  <c r="D870" i="37"/>
  <c r="G870" i="37" s="1"/>
  <c r="B871" i="37"/>
  <c r="C871" i="37"/>
  <c r="D871" i="37"/>
  <c r="G871" i="37" s="1"/>
  <c r="B872" i="37"/>
  <c r="C872" i="37"/>
  <c r="D872" i="37"/>
  <c r="G872" i="37" s="1"/>
  <c r="B873" i="37"/>
  <c r="C873" i="37"/>
  <c r="D873" i="37"/>
  <c r="G873" i="37" s="1"/>
  <c r="B874" i="37"/>
  <c r="B875" i="37"/>
  <c r="C875" i="37"/>
  <c r="G875" i="37" s="1"/>
  <c r="D875" i="37"/>
  <c r="B876" i="37"/>
  <c r="C876" i="37"/>
  <c r="G876" i="37" s="1"/>
  <c r="D876" i="37"/>
  <c r="B877" i="37"/>
  <c r="C877" i="37"/>
  <c r="G877" i="37" s="1"/>
  <c r="D877" i="37"/>
  <c r="B878" i="37"/>
  <c r="C878" i="37"/>
  <c r="G878" i="37" s="1"/>
  <c r="D878" i="37"/>
  <c r="B879" i="37"/>
  <c r="C879" i="37"/>
  <c r="G879" i="37" s="1"/>
  <c r="D879" i="37"/>
  <c r="B880" i="37"/>
  <c r="C880" i="37"/>
  <c r="G880" i="37" s="1"/>
  <c r="D880" i="37"/>
  <c r="B881" i="37"/>
  <c r="C881" i="37"/>
  <c r="G881" i="37" s="1"/>
  <c r="D881" i="37"/>
  <c r="B882" i="37"/>
  <c r="C882" i="37"/>
  <c r="G882" i="37" s="1"/>
  <c r="D882" i="37"/>
  <c r="B883" i="37"/>
  <c r="C883" i="37"/>
  <c r="G883" i="37" s="1"/>
  <c r="D883" i="37"/>
  <c r="B884" i="37"/>
  <c r="C884" i="37"/>
  <c r="G884" i="37" s="1"/>
  <c r="D884" i="37"/>
  <c r="B885" i="37"/>
  <c r="C885" i="37"/>
  <c r="G885" i="37" s="1"/>
  <c r="D885" i="37"/>
  <c r="B886" i="37"/>
  <c r="C886" i="37"/>
  <c r="G886" i="37" s="1"/>
  <c r="D886" i="37"/>
  <c r="B887" i="37"/>
  <c r="C887" i="37"/>
  <c r="G887" i="37" s="1"/>
  <c r="D887" i="37"/>
  <c r="B888" i="37"/>
  <c r="C888" i="37"/>
  <c r="G888" i="37" s="1"/>
  <c r="D888" i="37"/>
  <c r="B889" i="37"/>
  <c r="C889" i="37"/>
  <c r="G889" i="37" s="1"/>
  <c r="D889" i="37"/>
  <c r="B890" i="37"/>
  <c r="C890" i="37"/>
  <c r="G890" i="37" s="1"/>
  <c r="D890" i="37"/>
  <c r="B891" i="37"/>
  <c r="C891" i="37"/>
  <c r="G891" i="37" s="1"/>
  <c r="D891" i="37"/>
  <c r="B892" i="37"/>
  <c r="C892" i="37"/>
  <c r="G892" i="37" s="1"/>
  <c r="D892" i="37"/>
  <c r="B893" i="37"/>
  <c r="C893" i="37"/>
  <c r="G893" i="37" s="1"/>
  <c r="D893" i="37"/>
  <c r="B894" i="37"/>
  <c r="C894" i="37"/>
  <c r="G894" i="37" s="1"/>
  <c r="D894" i="37"/>
  <c r="B895" i="37"/>
  <c r="C895" i="37"/>
  <c r="G895" i="37" s="1"/>
  <c r="D895" i="37"/>
  <c r="B896" i="37"/>
  <c r="C896" i="37"/>
  <c r="G896" i="37" s="1"/>
  <c r="D896" i="37"/>
  <c r="B897" i="37"/>
  <c r="C897" i="37"/>
  <c r="G897" i="37" s="1"/>
  <c r="D897" i="37"/>
  <c r="B898" i="37"/>
  <c r="C898" i="37"/>
  <c r="G898" i="37" s="1"/>
  <c r="D898" i="37"/>
  <c r="B899" i="37"/>
  <c r="C899" i="37"/>
  <c r="G899" i="37" s="1"/>
  <c r="D899" i="37"/>
  <c r="B900" i="37"/>
  <c r="C900" i="37"/>
  <c r="G900" i="37" s="1"/>
  <c r="D900" i="37"/>
  <c r="B901" i="37"/>
  <c r="C901" i="37"/>
  <c r="G901" i="37" s="1"/>
  <c r="D901" i="37"/>
  <c r="B902" i="37"/>
  <c r="C902" i="37"/>
  <c r="G902" i="37" s="1"/>
  <c r="D902" i="37"/>
  <c r="B903" i="37"/>
  <c r="C903" i="37"/>
  <c r="G903" i="37" s="1"/>
  <c r="D903" i="37"/>
  <c r="B904" i="37"/>
  <c r="C904" i="37"/>
  <c r="G904" i="37" s="1"/>
  <c r="D904" i="37"/>
  <c r="B905" i="37"/>
  <c r="C905" i="37"/>
  <c r="G905" i="37" s="1"/>
  <c r="D905" i="37"/>
  <c r="B906" i="37"/>
  <c r="C906" i="37"/>
  <c r="G906" i="37" s="1"/>
  <c r="D906" i="37"/>
  <c r="B907" i="37"/>
  <c r="C907" i="37"/>
  <c r="G907" i="37" s="1"/>
  <c r="D907" i="37"/>
  <c r="B908" i="37"/>
  <c r="C908" i="37"/>
  <c r="G908" i="37" s="1"/>
  <c r="D908" i="37"/>
  <c r="B909" i="37"/>
  <c r="C909" i="37"/>
  <c r="G909" i="37" s="1"/>
  <c r="D909" i="37"/>
  <c r="B910" i="37"/>
  <c r="C910" i="37"/>
  <c r="G910" i="37" s="1"/>
  <c r="D910" i="37"/>
  <c r="B911" i="37"/>
  <c r="C911" i="37"/>
  <c r="G911" i="37" s="1"/>
  <c r="D911" i="37"/>
  <c r="B912" i="37"/>
  <c r="C912" i="37"/>
  <c r="G912" i="37" s="1"/>
  <c r="D912" i="37"/>
  <c r="B913" i="37"/>
  <c r="C913" i="37"/>
  <c r="G913" i="37" s="1"/>
  <c r="D913" i="37"/>
  <c r="B914" i="37"/>
  <c r="C914" i="37"/>
  <c r="G914" i="37" s="1"/>
  <c r="D914" i="37"/>
  <c r="B915" i="37"/>
  <c r="C915" i="37"/>
  <c r="G915" i="37" s="1"/>
  <c r="D915" i="37"/>
  <c r="B916" i="37"/>
  <c r="C916" i="37"/>
  <c r="G916" i="37" s="1"/>
  <c r="D916" i="37"/>
  <c r="B917" i="37"/>
  <c r="C917" i="37"/>
  <c r="G917" i="37" s="1"/>
  <c r="D917" i="37"/>
  <c r="B918" i="37"/>
  <c r="C918" i="37"/>
  <c r="G918" i="37" s="1"/>
  <c r="D918" i="37"/>
  <c r="B919" i="37"/>
  <c r="C919" i="37"/>
  <c r="G919" i="37" s="1"/>
  <c r="D919" i="37"/>
  <c r="B920" i="37"/>
  <c r="C920" i="37"/>
  <c r="G920" i="37" s="1"/>
  <c r="D920" i="37"/>
  <c r="B921" i="37"/>
  <c r="C921" i="37"/>
  <c r="G921" i="37" s="1"/>
  <c r="D921" i="37"/>
  <c r="B922" i="37"/>
  <c r="C922" i="37"/>
  <c r="G922" i="37" s="1"/>
  <c r="D922" i="37"/>
  <c r="B923" i="37"/>
  <c r="C923" i="37"/>
  <c r="G923" i="37" s="1"/>
  <c r="D923" i="37"/>
  <c r="B924" i="37"/>
  <c r="C924" i="37"/>
  <c r="G924" i="37" s="1"/>
  <c r="D924" i="37"/>
  <c r="B925" i="37"/>
  <c r="C925" i="37"/>
  <c r="G925" i="37" s="1"/>
  <c r="D925" i="37"/>
  <c r="B926" i="37"/>
  <c r="C926" i="37"/>
  <c r="G926" i="37" s="1"/>
  <c r="D926" i="37"/>
  <c r="B927" i="37"/>
  <c r="C927" i="37"/>
  <c r="G927" i="37" s="1"/>
  <c r="D927" i="37"/>
  <c r="B928" i="37"/>
  <c r="C928" i="37"/>
  <c r="G928" i="37" s="1"/>
  <c r="D928" i="37"/>
  <c r="B929" i="37"/>
  <c r="C929" i="37"/>
  <c r="D929" i="37"/>
  <c r="B930" i="37"/>
  <c r="C930" i="37"/>
  <c r="G930" i="37" s="1"/>
  <c r="D930" i="37"/>
  <c r="B931" i="37"/>
  <c r="C931" i="37"/>
  <c r="D931" i="37"/>
  <c r="B932" i="37"/>
  <c r="C932" i="37"/>
  <c r="G932" i="37" s="1"/>
  <c r="D932" i="37"/>
  <c r="B933" i="37"/>
  <c r="C933" i="37"/>
  <c r="D933" i="37"/>
  <c r="B934" i="37"/>
  <c r="C934" i="37"/>
  <c r="G934" i="37" s="1"/>
  <c r="D934" i="37"/>
  <c r="B935" i="37"/>
  <c r="C935" i="37"/>
  <c r="D935" i="37"/>
  <c r="B936" i="37"/>
  <c r="C936" i="37"/>
  <c r="G936" i="37" s="1"/>
  <c r="D936" i="37"/>
  <c r="B937" i="37"/>
  <c r="C937" i="37"/>
  <c r="D937" i="37"/>
  <c r="B938" i="37"/>
  <c r="C938" i="37"/>
  <c r="G938" i="37" s="1"/>
  <c r="D938" i="37"/>
  <c r="B939" i="37"/>
  <c r="C939" i="37"/>
  <c r="D939" i="37"/>
  <c r="B940" i="37"/>
  <c r="C940" i="37"/>
  <c r="G940" i="37" s="1"/>
  <c r="D940" i="37"/>
  <c r="B941" i="37"/>
  <c r="C941" i="37"/>
  <c r="D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C961" i="37"/>
  <c r="D961" i="37"/>
  <c r="B962" i="37"/>
  <c r="G962" i="37" s="1"/>
  <c r="C962" i="37"/>
  <c r="D962" i="37"/>
  <c r="B963" i="37"/>
  <c r="C963" i="37"/>
  <c r="D963" i="37"/>
  <c r="B964" i="37"/>
  <c r="C964" i="37"/>
  <c r="D964" i="37"/>
  <c r="B965" i="37"/>
  <c r="C965" i="37"/>
  <c r="D965" i="37"/>
  <c r="B966" i="37"/>
  <c r="G966" i="37" s="1"/>
  <c r="C966" i="37"/>
  <c r="D966" i="37"/>
  <c r="B967" i="37"/>
  <c r="C967" i="37"/>
  <c r="D967" i="37"/>
  <c r="B968" i="37"/>
  <c r="C968" i="37"/>
  <c r="D968" i="37"/>
  <c r="B969" i="37"/>
  <c r="C969" i="37"/>
  <c r="D969" i="37"/>
  <c r="B970" i="37"/>
  <c r="G970" i="37" s="1"/>
  <c r="C970" i="37"/>
  <c r="D970" i="37"/>
  <c r="B971" i="37"/>
  <c r="C971" i="37"/>
  <c r="D971" i="37"/>
  <c r="B972" i="37"/>
  <c r="C972" i="37"/>
  <c r="D972" i="37"/>
  <c r="B973" i="37"/>
  <c r="C973" i="37"/>
  <c r="D973" i="37"/>
  <c r="B974" i="37"/>
  <c r="G974" i="37" s="1"/>
  <c r="C974" i="37"/>
  <c r="D974" i="37"/>
  <c r="B975" i="37"/>
  <c r="C975" i="37"/>
  <c r="D975" i="37"/>
  <c r="B976" i="37"/>
  <c r="C976" i="37"/>
  <c r="D976" i="37"/>
  <c r="B977" i="37"/>
  <c r="C977" i="37"/>
  <c r="D977" i="37"/>
  <c r="B978" i="37"/>
  <c r="G978" i="37" s="1"/>
  <c r="C978" i="37"/>
  <c r="D978" i="37"/>
  <c r="B979" i="37"/>
  <c r="C979" i="37"/>
  <c r="D979" i="37"/>
  <c r="B980" i="37"/>
  <c r="G980" i="37" s="1"/>
  <c r="C980" i="37"/>
  <c r="D980" i="37"/>
  <c r="B981" i="37"/>
  <c r="G981" i="37" s="1"/>
  <c r="C981" i="37"/>
  <c r="D981" i="37"/>
  <c r="B982" i="37"/>
  <c r="G982" i="37" s="1"/>
  <c r="C982" i="37"/>
  <c r="D982" i="37"/>
  <c r="B983" i="37"/>
  <c r="G983" i="37" s="1"/>
  <c r="C983" i="37"/>
  <c r="D983" i="37"/>
  <c r="B984" i="37"/>
  <c r="G984" i="37" s="1"/>
  <c r="C984" i="37"/>
  <c r="D984" i="37"/>
  <c r="B985" i="37"/>
  <c r="G985" i="37" s="1"/>
  <c r="C985" i="37"/>
  <c r="D985" i="37"/>
  <c r="B986" i="37"/>
  <c r="G986" i="37" s="1"/>
  <c r="C986" i="37"/>
  <c r="D986" i="37"/>
  <c r="B987" i="37"/>
  <c r="G987" i="37" s="1"/>
  <c r="C987" i="37"/>
  <c r="D987" i="37"/>
  <c r="B988" i="37"/>
  <c r="G988" i="37" s="1"/>
  <c r="C988" i="37"/>
  <c r="D988" i="37"/>
  <c r="B989" i="37"/>
  <c r="G989" i="37" s="1"/>
  <c r="C989" i="37"/>
  <c r="D989" i="37"/>
  <c r="B990" i="37"/>
  <c r="G990" i="37" s="1"/>
  <c r="C990" i="37"/>
  <c r="D990" i="37"/>
  <c r="B991" i="37"/>
  <c r="G991" i="37" s="1"/>
  <c r="C991" i="37"/>
  <c r="D991" i="37"/>
  <c r="B992" i="37"/>
  <c r="G992" i="37" s="1"/>
  <c r="C992" i="37"/>
  <c r="D992" i="37"/>
  <c r="B993" i="37"/>
  <c r="G993" i="37" s="1"/>
  <c r="C993" i="37"/>
  <c r="D993" i="37"/>
  <c r="B994" i="37"/>
  <c r="G994" i="37" s="1"/>
  <c r="C994" i="37"/>
  <c r="D994" i="37"/>
  <c r="B995" i="37"/>
  <c r="G995" i="37" s="1"/>
  <c r="C995" i="37"/>
  <c r="D995" i="37"/>
  <c r="B996" i="37"/>
  <c r="G996" i="37" s="1"/>
  <c r="C996" i="37"/>
  <c r="D996" i="37"/>
  <c r="B997" i="37"/>
  <c r="D997" i="37"/>
  <c r="B998" i="37"/>
  <c r="B999" i="37"/>
  <c r="B1000" i="37"/>
  <c r="B1001" i="37"/>
  <c r="B1002" i="37"/>
  <c r="G1002" i="37" s="1"/>
  <c r="B1003" i="37"/>
  <c r="G1003" i="37" s="1"/>
  <c r="B1004" i="37"/>
  <c r="B1005" i="37"/>
  <c r="B1006" i="37"/>
  <c r="G1006" i="37" s="1"/>
  <c r="B1007" i="37"/>
  <c r="B1008" i="37"/>
  <c r="G1008" i="37"/>
  <c r="B1009" i="37"/>
  <c r="G1009" i="37"/>
  <c r="B1010" i="37"/>
  <c r="G1010" i="37"/>
  <c r="B1011" i="37"/>
  <c r="B1012" i="37"/>
  <c r="B1013" i="37"/>
  <c r="G1013" i="37"/>
  <c r="B1014" i="37"/>
  <c r="G1014" i="37"/>
  <c r="B1015" i="37"/>
  <c r="G1015" i="37"/>
  <c r="B1016" i="37"/>
  <c r="G1016" i="37"/>
  <c r="B1017" i="37"/>
  <c r="G1017" i="37"/>
  <c r="B1018" i="37"/>
  <c r="G1018" i="37"/>
  <c r="B1019" i="37"/>
  <c r="G1019" i="37"/>
  <c r="B1020" i="37"/>
  <c r="G1020" i="37"/>
  <c r="B1021" i="37"/>
  <c r="B1022" i="37"/>
  <c r="G1022" i="37" s="1"/>
  <c r="B1023" i="37"/>
  <c r="G1023" i="37" s="1"/>
  <c r="B1024" i="37"/>
  <c r="G1024" i="37" s="1"/>
  <c r="B1025" i="37"/>
  <c r="G1025" i="37" s="1"/>
  <c r="B1026" i="37"/>
  <c r="G1026" i="37" s="1"/>
  <c r="B1027" i="37"/>
  <c r="B1028" i="37"/>
  <c r="G1028" i="37"/>
  <c r="B1029" i="37"/>
  <c r="G1029" i="37"/>
  <c r="B1030" i="37"/>
  <c r="G1030" i="37"/>
  <c r="B1031" i="37"/>
  <c r="G1031" i="37"/>
  <c r="B1032" i="37"/>
  <c r="B1033" i="37"/>
  <c r="B1034" i="37"/>
  <c r="G1034" i="37"/>
  <c r="B1035" i="37"/>
  <c r="G1035" i="37"/>
  <c r="B1036" i="37"/>
  <c r="G1036" i="37"/>
  <c r="B1037" i="37"/>
  <c r="B1038" i="37"/>
  <c r="G1038" i="37" s="1"/>
  <c r="B1039" i="37"/>
  <c r="G1039" i="37" s="1"/>
  <c r="B1040" i="37"/>
  <c r="G1040" i="37" s="1"/>
  <c r="B1041" i="37"/>
  <c r="G1041" i="37" s="1"/>
  <c r="B1042" i="37"/>
  <c r="G1042" i="37" s="1"/>
  <c r="B1043" i="37"/>
  <c r="G1043" i="37" s="1"/>
  <c r="B1044" i="37"/>
  <c r="B1045" i="37"/>
  <c r="G1045" i="37"/>
  <c r="B1046" i="37"/>
  <c r="G1046" i="37"/>
  <c r="B1047" i="37"/>
  <c r="B1048" i="37"/>
  <c r="B1049" i="37"/>
  <c r="G1049" i="37" s="1"/>
  <c r="B1050" i="37"/>
  <c r="G1050" i="37" s="1"/>
  <c r="B1051" i="37"/>
  <c r="G1051" i="37" s="1"/>
  <c r="B1052" i="37"/>
  <c r="G1052" i="37" s="1"/>
  <c r="B1053" i="37"/>
  <c r="G1053" i="37" s="1"/>
  <c r="B1054" i="37"/>
  <c r="G1054" i="37" s="1"/>
  <c r="B1055" i="37"/>
  <c r="B1056" i="37"/>
  <c r="G1056" i="37"/>
  <c r="B1057" i="37"/>
  <c r="G1057" i="37"/>
  <c r="B1058" i="37"/>
  <c r="G1058" i="37"/>
  <c r="B1059" i="37"/>
  <c r="G1059" i="37"/>
  <c r="B1060" i="37"/>
  <c r="B1061" i="37"/>
  <c r="B1062" i="37"/>
  <c r="B1063" i="37"/>
  <c r="G1063" i="37" s="1"/>
  <c r="B1064" i="37"/>
  <c r="G1064" i="37" s="1"/>
  <c r="B1065" i="37"/>
  <c r="G1065" i="37" s="1"/>
  <c r="B1066" i="37"/>
  <c r="G1066" i="37" s="1"/>
  <c r="B1067" i="37"/>
  <c r="G1067" i="37" s="1"/>
  <c r="B1068" i="37"/>
  <c r="B1069" i="37"/>
  <c r="G1069" i="37" s="1"/>
  <c r="B1070" i="37"/>
  <c r="B1071" i="37"/>
  <c r="B1072" i="37"/>
  <c r="G1072" i="37" s="1"/>
  <c r="B1073" i="37"/>
  <c r="G1073" i="37" s="1"/>
  <c r="B1074" i="37"/>
  <c r="G1074" i="37" s="1"/>
  <c r="B1075" i="37"/>
  <c r="G1075" i="37" s="1"/>
  <c r="B1076" i="37"/>
  <c r="G1076" i="37" s="1"/>
  <c r="B1077" i="37"/>
  <c r="G1077" i="37" s="1"/>
  <c r="B1078" i="37"/>
  <c r="B1079" i="37"/>
  <c r="B1080" i="37"/>
  <c r="G1080" i="37" s="1"/>
  <c r="B1081" i="37"/>
  <c r="G1081" i="37" s="1"/>
  <c r="B1082" i="37"/>
  <c r="G1082" i="37" s="1"/>
  <c r="B1083" i="37"/>
  <c r="G1083" i="37" s="1"/>
  <c r="B1084" i="37"/>
  <c r="G1084" i="37" s="1"/>
  <c r="B1085" i="37"/>
  <c r="G1085" i="37" s="1"/>
  <c r="B1086" i="37"/>
  <c r="G1086" i="37" s="1"/>
  <c r="B1087" i="37"/>
  <c r="G1087" i="37" s="1"/>
  <c r="B1088" i="37"/>
  <c r="G1088" i="37" s="1"/>
  <c r="B1089" i="37"/>
  <c r="G1089" i="37" s="1"/>
  <c r="B1090" i="37"/>
  <c r="G1090" i="37" s="1"/>
  <c r="B1091" i="37"/>
  <c r="G1091" i="37" s="1"/>
  <c r="B1092" i="37"/>
  <c r="G1092" i="37" s="1"/>
  <c r="B1093" i="37"/>
  <c r="G1093" i="37" s="1"/>
  <c r="B1094" i="37"/>
  <c r="G1094" i="37" s="1"/>
  <c r="B1095" i="37"/>
  <c r="G1095" i="37" s="1"/>
  <c r="B1096" i="37"/>
  <c r="G1096" i="37" s="1"/>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B1110" i="37"/>
  <c r="B1111" i="37"/>
  <c r="G1111" i="37"/>
  <c r="B1112" i="37"/>
  <c r="G1112" i="37"/>
  <c r="B1113" i="37"/>
  <c r="G1113" i="37"/>
  <c r="B1114" i="37"/>
  <c r="G1114" i="37"/>
  <c r="B1115" i="37"/>
  <c r="G1115" i="37"/>
  <c r="B1116" i="37"/>
  <c r="G1116" i="37"/>
  <c r="B1117" i="37"/>
  <c r="B1118" i="37"/>
  <c r="G1118" i="37" s="1"/>
  <c r="B1119" i="37"/>
  <c r="G1119" i="37" s="1"/>
  <c r="B1120" i="37"/>
  <c r="G1120" i="37" s="1"/>
  <c r="B1121" i="37"/>
  <c r="G1121" i="37" s="1"/>
  <c r="B1122" i="37"/>
  <c r="G1122" i="37" s="1"/>
  <c r="B1123" i="37"/>
  <c r="G1123" i="37" s="1"/>
  <c r="B1124" i="37"/>
  <c r="G1124" i="37" s="1"/>
  <c r="B1125" i="37"/>
  <c r="B1126" i="37"/>
  <c r="B1127" i="37"/>
  <c r="G1127" i="37" s="1"/>
  <c r="B1128" i="37"/>
  <c r="G1128" i="37" s="1"/>
  <c r="B1129" i="37"/>
  <c r="G1129" i="37" s="1"/>
  <c r="B1130" i="37"/>
  <c r="G1130" i="37" s="1"/>
  <c r="B1131" i="37"/>
  <c r="G1131" i="37" s="1"/>
  <c r="B1132" i="37"/>
  <c r="G1132" i="37" s="1"/>
  <c r="B1133" i="37"/>
  <c r="B1134" i="37"/>
  <c r="G1134" i="37"/>
  <c r="B1135" i="37"/>
  <c r="G1135" i="37"/>
  <c r="B1136" i="37"/>
  <c r="G1136" i="37"/>
  <c r="B1137" i="37"/>
  <c r="B1138" i="37"/>
  <c r="G1138" i="37" s="1"/>
  <c r="B1139" i="37"/>
  <c r="G1139" i="37" s="1"/>
  <c r="B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B1156" i="37"/>
  <c r="B1157" i="37"/>
  <c r="G1157" i="37" s="1"/>
  <c r="B1158" i="37"/>
  <c r="G1158" i="37" s="1"/>
  <c r="B1159" i="37"/>
  <c r="B1160" i="37"/>
  <c r="B1161" i="37"/>
  <c r="B1162" i="37"/>
  <c r="G1162" i="37"/>
  <c r="B1163" i="37"/>
  <c r="G1163" i="37"/>
  <c r="B1164" i="37"/>
  <c r="B1165" i="37"/>
  <c r="G1165" i="37" s="1"/>
  <c r="B1166" i="37"/>
  <c r="G1166" i="37" s="1"/>
  <c r="B1167" i="37"/>
  <c r="G1167" i="37" s="1"/>
  <c r="B1168" i="37"/>
  <c r="G1168" i="37" s="1"/>
  <c r="B1169" i="37"/>
  <c r="G1169" i="37" s="1"/>
  <c r="B1170" i="37"/>
  <c r="G1170" i="37" s="1"/>
  <c r="B1171" i="37"/>
  <c r="G1171" i="37" s="1"/>
  <c r="B1172" i="37"/>
  <c r="B1173" i="37"/>
  <c r="G1173" i="37" s="1"/>
  <c r="B1174" i="37"/>
  <c r="B1175" i="37"/>
  <c r="B1176" i="37"/>
  <c r="G1176" i="37" s="1"/>
  <c r="B1177" i="37"/>
  <c r="G1177" i="37" s="1"/>
  <c r="B1178" i="37"/>
  <c r="G1178" i="37" s="1"/>
  <c r="B1179" i="37"/>
  <c r="G1179" i="37" s="1"/>
  <c r="B1180" i="37"/>
  <c r="G1180" i="37" s="1"/>
  <c r="B1181" i="37"/>
  <c r="G1181" i="37" s="1"/>
  <c r="B1182" i="37"/>
  <c r="B1183" i="37"/>
  <c r="G1183" i="37"/>
  <c r="B1184" i="37"/>
  <c r="G1184" i="37"/>
  <c r="B1185" i="37"/>
  <c r="G1185" i="37"/>
  <c r="B1186" i="37"/>
  <c r="G1186" i="37"/>
  <c r="B1187" i="37"/>
  <c r="G1187" i="37"/>
  <c r="B1188" i="37"/>
  <c r="G1188" i="37"/>
  <c r="B1189" i="37"/>
  <c r="G1189" i="37"/>
  <c r="B1190" i="37"/>
  <c r="B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c r="B1220" i="37"/>
  <c r="G1220" i="37"/>
  <c r="B1221" i="37"/>
  <c r="B1222" i="37"/>
  <c r="B1223" i="37"/>
  <c r="B1224" i="37"/>
  <c r="B1225" i="37"/>
  <c r="G1225" i="37" s="1"/>
  <c r="B1226" i="37"/>
  <c r="B1227" i="37"/>
  <c r="G1227" i="37"/>
  <c r="B1228" i="37"/>
  <c r="G1228" i="37"/>
  <c r="B1229" i="37"/>
  <c r="G1229" i="37"/>
  <c r="B1230" i="37"/>
  <c r="B1231" i="37"/>
  <c r="G1231" i="37" s="1"/>
  <c r="B1232" i="37"/>
  <c r="G1232" i="37" s="1"/>
  <c r="B1233" i="37"/>
  <c r="G1233" i="37" s="1"/>
  <c r="B1234" i="37"/>
  <c r="B1235" i="37"/>
  <c r="G1235" i="37"/>
  <c r="B1236" i="37"/>
  <c r="G1236" i="37"/>
  <c r="B1237" i="37"/>
  <c r="G1237" i="37"/>
  <c r="B1238" i="37"/>
  <c r="G1238" i="37"/>
  <c r="B1239" i="37"/>
  <c r="B1240" i="37"/>
  <c r="G1240" i="37"/>
  <c r="B1241" i="37"/>
  <c r="B1242" i="37"/>
  <c r="B1243" i="37"/>
  <c r="G1243" i="37"/>
  <c r="B1244" i="37"/>
  <c r="G1244" i="37"/>
  <c r="B1245" i="37"/>
  <c r="G1245" i="37"/>
  <c r="B1246" i="37"/>
  <c r="G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C1287" i="37"/>
  <c r="G1287" i="37" s="1"/>
  <c r="D1287" i="37"/>
  <c r="B1288" i="37"/>
  <c r="C1288" i="37"/>
  <c r="D1288" i="37"/>
  <c r="B1289" i="37"/>
  <c r="C1289" i="37"/>
  <c r="G1289" i="37" s="1"/>
  <c r="D1289" i="37"/>
  <c r="B1290" i="37"/>
  <c r="C1290" i="37"/>
  <c r="D1290" i="37"/>
  <c r="B1291" i="37"/>
  <c r="C1291" i="37"/>
  <c r="G1291" i="37" s="1"/>
  <c r="D1291" i="37"/>
  <c r="B1292" i="37"/>
  <c r="C1292" i="37"/>
  <c r="D1292" i="37"/>
  <c r="B1293" i="37"/>
  <c r="C1293" i="37"/>
  <c r="G1293" i="37" s="1"/>
  <c r="D1293" i="37"/>
  <c r="B1294" i="37"/>
  <c r="C1294" i="37"/>
  <c r="D1294" i="37"/>
  <c r="B1295" i="37"/>
  <c r="B1296" i="37"/>
  <c r="B1297" i="37"/>
  <c r="B1298" i="37"/>
  <c r="G1298" i="37" s="1"/>
  <c r="B1299" i="37"/>
  <c r="G1299" i="37" s="1"/>
  <c r="B1300" i="37"/>
  <c r="G1300" i="37" s="1"/>
  <c r="B1301" i="37"/>
  <c r="B1302" i="37"/>
  <c r="G1302" i="37"/>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c r="B1315" i="37"/>
  <c r="G1315" i="37"/>
  <c r="B1316" i="37"/>
  <c r="G1316" i="37"/>
  <c r="B1317" i="37"/>
  <c r="G1317" i="37"/>
  <c r="B1318" i="37"/>
  <c r="G1318" i="37"/>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c r="B1343" i="37"/>
  <c r="G1343" i="37"/>
  <c r="B1344" i="37"/>
  <c r="G1344" i="37"/>
  <c r="B1345" i="37"/>
  <c r="B1346" i="37"/>
  <c r="G1346" i="37" s="1"/>
  <c r="B1347" i="37"/>
  <c r="G1347" i="37" s="1"/>
  <c r="B1348" i="37"/>
  <c r="G1348" i="37" s="1"/>
  <c r="B1349" i="37"/>
  <c r="G1349" i="37" s="1"/>
  <c r="B1350" i="37"/>
  <c r="G1350" i="37" s="1"/>
  <c r="B1351" i="37"/>
  <c r="G1351" i="37" s="1"/>
  <c r="B1352" i="37"/>
  <c r="B1353" i="37"/>
  <c r="G1353" i="37" s="1"/>
  <c r="B1354" i="37"/>
  <c r="G1354" i="37"/>
  <c r="B1355" i="37"/>
  <c r="G1355" i="37" s="1"/>
  <c r="B1356" i="37"/>
  <c r="G1356" i="37"/>
  <c r="B1357" i="37"/>
  <c r="B1358" i="37"/>
  <c r="G1358" i="37"/>
  <c r="B1359" i="37"/>
  <c r="G1359" i="37"/>
  <c r="B1360" i="37"/>
  <c r="G1360" i="37"/>
  <c r="B1361" i="37"/>
  <c r="G1361" i="37"/>
  <c r="B1362" i="37"/>
  <c r="G1362" i="37"/>
  <c r="B1363" i="37"/>
  <c r="G1363" i="37"/>
  <c r="B1364" i="37"/>
  <c r="G1364" i="37"/>
  <c r="B1365" i="37"/>
  <c r="G1365" i="37"/>
  <c r="B1366" i="37"/>
  <c r="B1367" i="37"/>
  <c r="G1367" i="37"/>
  <c r="B1368" i="37"/>
  <c r="G1368" i="37" s="1"/>
  <c r="B1369" i="37"/>
  <c r="G1369" i="37"/>
  <c r="B1370" i="37"/>
  <c r="G1370" i="37" s="1"/>
  <c r="B1371" i="37"/>
  <c r="G1371" i="37"/>
  <c r="B1372" i="37"/>
  <c r="G1372" i="37" s="1"/>
  <c r="B1373" i="37"/>
  <c r="B1374" i="37"/>
  <c r="G1374" i="37"/>
  <c r="B1375" i="37"/>
  <c r="G1375" i="37"/>
  <c r="B1376" i="37"/>
  <c r="G1376" i="37"/>
  <c r="B1377" i="37"/>
  <c r="G1377" i="37"/>
  <c r="B1378" i="37"/>
  <c r="G1378" i="37"/>
  <c r="B1379" i="37"/>
  <c r="G1379" i="37"/>
  <c r="B1380" i="37"/>
  <c r="B1381" i="37"/>
  <c r="B1382" i="37"/>
  <c r="G1382" i="37"/>
  <c r="B1383" i="37"/>
  <c r="G1383" i="37"/>
  <c r="B1384" i="37"/>
  <c r="G1384" i="37"/>
  <c r="B1385" i="37"/>
  <c r="B1386" i="37"/>
  <c r="G1386" i="37" s="1"/>
  <c r="B1387" i="37"/>
  <c r="G1387" i="37"/>
  <c r="B1388" i="37"/>
  <c r="G1388" i="37" s="1"/>
  <c r="B1389" i="37"/>
  <c r="G1389" i="37"/>
  <c r="B1390" i="37"/>
  <c r="B1391" i="37"/>
  <c r="G1391" i="37"/>
  <c r="B1392" i="37"/>
  <c r="G1392" i="37"/>
  <c r="B1393" i="37"/>
  <c r="G1393" i="37"/>
  <c r="B1394" i="37"/>
  <c r="G1394" i="37"/>
  <c r="B1395" i="37"/>
  <c r="G1395" i="37"/>
  <c r="B1396" i="37"/>
  <c r="G1396" i="37"/>
  <c r="B1397" i="37"/>
  <c r="G1397" i="37"/>
  <c r="B1398" i="37"/>
  <c r="B1399" i="37"/>
  <c r="G1399" i="37" s="1"/>
  <c r="B1400" i="37"/>
  <c r="G1400" i="37"/>
  <c r="B1401" i="37"/>
  <c r="G1401" i="37" s="1"/>
  <c r="B1402" i="37"/>
  <c r="G1402" i="37"/>
  <c r="B1403" i="37"/>
  <c r="G1403" i="37" s="1"/>
  <c r="B1404" i="37"/>
  <c r="G1404" i="37"/>
  <c r="B1405" i="37"/>
  <c r="B1406" i="37"/>
  <c r="B1407" i="37"/>
  <c r="G1407" i="37"/>
  <c r="B1408" i="37"/>
  <c r="B1409" i="37"/>
  <c r="B1410" i="37"/>
  <c r="G1410" i="37"/>
  <c r="B1411" i="37"/>
  <c r="G1411" i="37"/>
  <c r="B1412" i="37"/>
  <c r="G1412" i="37"/>
  <c r="B1413" i="37"/>
  <c r="B1414" i="37"/>
  <c r="G1414" i="37"/>
  <c r="B1415" i="37"/>
  <c r="G1415" i="37" s="1"/>
  <c r="B1416" i="37"/>
  <c r="G1416" i="37"/>
  <c r="B1417" i="37"/>
  <c r="B1418" i="37"/>
  <c r="G1418" i="37"/>
  <c r="B1419" i="37"/>
  <c r="G1419" i="37"/>
  <c r="B1420" i="37"/>
  <c r="B1421" i="37"/>
  <c r="B1422" i="37"/>
  <c r="G1422" i="37"/>
  <c r="B1423" i="37"/>
  <c r="G1423" i="37"/>
  <c r="B1424" i="37"/>
  <c r="G1424" i="37"/>
  <c r="B1425" i="37"/>
  <c r="G1425" i="37"/>
  <c r="B1426" i="37"/>
  <c r="G1426" i="37"/>
  <c r="B1427" i="37"/>
  <c r="G1427" i="37"/>
  <c r="B1428" i="37"/>
  <c r="G1428" i="37"/>
  <c r="B1429" i="37"/>
  <c r="G1429" i="37"/>
  <c r="B1430" i="37"/>
  <c r="G1430" i="37"/>
  <c r="B1431" i="37"/>
  <c r="G1431" i="37"/>
  <c r="B1432" i="37"/>
  <c r="B1433" i="37"/>
  <c r="B1434" i="37"/>
  <c r="B1435" i="37"/>
  <c r="B1436" i="37"/>
  <c r="C1436" i="37"/>
  <c r="G1436" i="37" s="1"/>
  <c r="D1436" i="37"/>
  <c r="B1437" i="37"/>
  <c r="C1437" i="37"/>
  <c r="D1437" i="37"/>
  <c r="B1438" i="37"/>
  <c r="C1438" i="37"/>
  <c r="D1438" i="37"/>
  <c r="B1439" i="37"/>
  <c r="C1439" i="37"/>
  <c r="D1439" i="37"/>
  <c r="B1440" i="37"/>
  <c r="C1440" i="37"/>
  <c r="G1440" i="37" s="1"/>
  <c r="D1440" i="37"/>
  <c r="B1441" i="37"/>
  <c r="C1441" i="37"/>
  <c r="D1441" i="37"/>
  <c r="B1442" i="37"/>
  <c r="B1443" i="37"/>
  <c r="C1443" i="37"/>
  <c r="D1443" i="37"/>
  <c r="B1444" i="37"/>
  <c r="C1444" i="37"/>
  <c r="D1444" i="37"/>
  <c r="B1445" i="37"/>
  <c r="C1445" i="37"/>
  <c r="D1445" i="37"/>
  <c r="B1446" i="37"/>
  <c r="C1446" i="37"/>
  <c r="G1446" i="37" s="1"/>
  <c r="D1446" i="37"/>
  <c r="B1447" i="37"/>
  <c r="C1447" i="37"/>
  <c r="D1447" i="37"/>
  <c r="B1448" i="37"/>
  <c r="C1448" i="37"/>
  <c r="D1448" i="37"/>
  <c r="B1449" i="37"/>
  <c r="C1449" i="37"/>
  <c r="D1449" i="37"/>
  <c r="B1450" i="37"/>
  <c r="B1451" i="37"/>
  <c r="B1452" i="37"/>
  <c r="C1452" i="37"/>
  <c r="D1452" i="37"/>
  <c r="B1453" i="37"/>
  <c r="C1453" i="37"/>
  <c r="D1453" i="37"/>
  <c r="B1454" i="37"/>
  <c r="C1454" i="37"/>
  <c r="G1454" i="37" s="1"/>
  <c r="D1454" i="37"/>
  <c r="B1455" i="37"/>
  <c r="C1455" i="37"/>
  <c r="D1455" i="37"/>
  <c r="B1456" i="37"/>
  <c r="C1456" i="37"/>
  <c r="D1456" i="37"/>
  <c r="B1457" i="37"/>
  <c r="C1457" i="37"/>
  <c r="D1457" i="37"/>
  <c r="B1458" i="37"/>
  <c r="B1459" i="37"/>
  <c r="C1459" i="37"/>
  <c r="D1459" i="37"/>
  <c r="B1460" i="37"/>
  <c r="C1460" i="37"/>
  <c r="G1460" i="37" s="1"/>
  <c r="D1460" i="37"/>
  <c r="B1461" i="37"/>
  <c r="C1461" i="37"/>
  <c r="D1461" i="37"/>
  <c r="B1462" i="37"/>
  <c r="C1462" i="37"/>
  <c r="D1462" i="37"/>
  <c r="B1463" i="37"/>
  <c r="C1463" i="37"/>
  <c r="D1463" i="37"/>
  <c r="B1464" i="37"/>
  <c r="C1464" i="37"/>
  <c r="G1464" i="37" s="1"/>
  <c r="D1464" i="37"/>
  <c r="B1465" i="37"/>
  <c r="C1465" i="37"/>
  <c r="D1465" i="37"/>
  <c r="B1466" i="37"/>
  <c r="B1467" i="37"/>
  <c r="B1468" i="37"/>
  <c r="C1468" i="37"/>
  <c r="G1468" i="37" s="1"/>
  <c r="D1468" i="37"/>
  <c r="B1469" i="37"/>
  <c r="C1469" i="37"/>
  <c r="D1469" i="37"/>
  <c r="B1470" i="37"/>
  <c r="C1470" i="37"/>
  <c r="D1470" i="37"/>
  <c r="B1471" i="37"/>
  <c r="C1471" i="37"/>
  <c r="D1471" i="37"/>
  <c r="B1472" i="37"/>
  <c r="B1473" i="37"/>
  <c r="C1473" i="37"/>
  <c r="D1473" i="37"/>
  <c r="B1474" i="37"/>
  <c r="C1474" i="37"/>
  <c r="G1474" i="37" s="1"/>
  <c r="D1474" i="37"/>
  <c r="B1475" i="37"/>
  <c r="C1475" i="37"/>
  <c r="D1475" i="37"/>
  <c r="B1476" i="37"/>
  <c r="C1476" i="37"/>
  <c r="D1476" i="37"/>
  <c r="B1477" i="37"/>
  <c r="G1477" i="37" s="1"/>
  <c r="B1478" i="37"/>
  <c r="B1479" i="37"/>
  <c r="G1479" i="37"/>
  <c r="B1480" i="37"/>
  <c r="B1481" i="37"/>
  <c r="G1481" i="37"/>
  <c r="B1482" i="37"/>
  <c r="G1482" i="37" s="1"/>
  <c r="B1483" i="37"/>
  <c r="G1483" i="37"/>
  <c r="B1484" i="37"/>
  <c r="B1485" i="37"/>
  <c r="G1485" i="37"/>
  <c r="B1486" i="37"/>
  <c r="G1486" i="37" s="1"/>
  <c r="B1487" i="37"/>
  <c r="B1488" i="37"/>
  <c r="B1489" i="37"/>
  <c r="G1489" i="37"/>
  <c r="B1490" i="37"/>
  <c r="B1491" i="37"/>
  <c r="G1491" i="37"/>
  <c r="B1492" i="37"/>
  <c r="G1492" i="37" s="1"/>
  <c r="B1493" i="37"/>
  <c r="G1493" i="37"/>
  <c r="B1494" i="37"/>
  <c r="G1494" i="37"/>
  <c r="B1495" i="37"/>
  <c r="G1495" i="37"/>
  <c r="B1497" i="37"/>
  <c r="G1497" i="37"/>
  <c r="B1500" i="37"/>
  <c r="G1500" i="37"/>
  <c r="B1501" i="37"/>
  <c r="G1501" i="37"/>
  <c r="B1502" i="37"/>
  <c r="G1502" i="37"/>
  <c r="B1503" i="37"/>
  <c r="B1504" i="37"/>
  <c r="G1504" i="37"/>
  <c r="B1505" i="37"/>
  <c r="G1505" i="37"/>
  <c r="B1506" i="37"/>
  <c r="B1507" i="37"/>
  <c r="G1507" i="37" s="1"/>
  <c r="B1508" i="37"/>
  <c r="B1509" i="37"/>
  <c r="G1509" i="37"/>
  <c r="B1510" i="37"/>
  <c r="G1510" i="37" s="1"/>
  <c r="B1511" i="37"/>
  <c r="G1511" i="37"/>
  <c r="B1512" i="37"/>
  <c r="G1512" i="37" s="1"/>
  <c r="B1513" i="37"/>
  <c r="G1513" i="37"/>
  <c r="B1515" i="37"/>
  <c r="B1516" i="37"/>
  <c r="B1517" i="37"/>
  <c r="B1518" i="37"/>
  <c r="G1518" i="37" s="1"/>
  <c r="B1519" i="37"/>
  <c r="G1519" i="37"/>
  <c r="B1520" i="37"/>
  <c r="G1520" i="37" s="1"/>
  <c r="B1521" i="37"/>
  <c r="B1522" i="37"/>
  <c r="B1523" i="37"/>
  <c r="G1523" i="37" s="1"/>
  <c r="B1524" i="37"/>
  <c r="G1524" i="37"/>
  <c r="B1525" i="37"/>
  <c r="G1525" i="37" s="1"/>
  <c r="B1526" i="37"/>
  <c r="G1526" i="37"/>
  <c r="B1527" i="37"/>
  <c r="B1528" i="37"/>
  <c r="G1528" i="37"/>
  <c r="B1529" i="37"/>
  <c r="G1529" i="37" s="1"/>
  <c r="B1530" i="37"/>
  <c r="G1530" i="37"/>
  <c r="B1531" i="37"/>
  <c r="G1531" i="37" s="1"/>
  <c r="B1532" i="37"/>
  <c r="B1533" i="37"/>
  <c r="G1533" i="37"/>
  <c r="B1534" i="37"/>
  <c r="G1534" i="37" s="1"/>
  <c r="B1535" i="37"/>
  <c r="G1535" i="37"/>
  <c r="B1536" i="37"/>
  <c r="G1536" i="37" s="1"/>
  <c r="B1537" i="37"/>
  <c r="B1538" i="37"/>
  <c r="G1538" i="37" s="1"/>
  <c r="B1539" i="37"/>
  <c r="G1539" i="37"/>
  <c r="B1540" i="37"/>
  <c r="G1540" i="37" s="1"/>
  <c r="B1541" i="37"/>
  <c r="G1541" i="37"/>
  <c r="B1542" i="37"/>
  <c r="B1543" i="37"/>
  <c r="G1543" i="37" s="1"/>
  <c r="B1544" i="37"/>
  <c r="G1544" i="37"/>
  <c r="B1545" i="37"/>
  <c r="G1545" i="37" s="1"/>
  <c r="B1546" i="37"/>
  <c r="G1546" i="37"/>
  <c r="B1547" i="37"/>
  <c r="B1548" i="37"/>
  <c r="G1548" i="37"/>
  <c r="B1549" i="37"/>
  <c r="G1549" i="37" s="1"/>
  <c r="B1550" i="37"/>
  <c r="G1550" i="37"/>
  <c r="B1551" i="37"/>
  <c r="G1551" i="37" s="1"/>
  <c r="B1552" i="37"/>
  <c r="B1553" i="37"/>
  <c r="G1553" i="37"/>
  <c r="B1554" i="37"/>
  <c r="G1554" i="37" s="1"/>
  <c r="B1555" i="37"/>
  <c r="G1555" i="37"/>
  <c r="B1556" i="37"/>
  <c r="G1556" i="37" s="1"/>
  <c r="B1557" i="37"/>
  <c r="B1558" i="37"/>
  <c r="G1558" i="37" s="1"/>
  <c r="B1559" i="37"/>
  <c r="G1559" i="37"/>
  <c r="B1560" i="37"/>
  <c r="G1560" i="37" s="1"/>
  <c r="C1560" i="37"/>
  <c r="B1561" i="37"/>
  <c r="C1561" i="37"/>
  <c r="B1562" i="37"/>
  <c r="B1563" i="37"/>
  <c r="G1563" i="37" s="1"/>
  <c r="C1563" i="37"/>
  <c r="B1564" i="37"/>
  <c r="G1564" i="37" s="1"/>
  <c r="C1564" i="37"/>
  <c r="B1565" i="37"/>
  <c r="G1565" i="37" s="1"/>
  <c r="C1565" i="37"/>
  <c r="B1566" i="37"/>
  <c r="C1566" i="37"/>
  <c r="B1567" i="37"/>
  <c r="B1568" i="37"/>
  <c r="C1568" i="37"/>
  <c r="B1569" i="37"/>
  <c r="G1569" i="37" s="1"/>
  <c r="C1569" i="37"/>
  <c r="B1570" i="37"/>
  <c r="C1570" i="37"/>
  <c r="B1571" i="37"/>
  <c r="G1571" i="37" s="1"/>
  <c r="C1571" i="37"/>
  <c r="B1572" i="37"/>
  <c r="C1572" i="37"/>
  <c r="B1573" i="37"/>
  <c r="B1574" i="37"/>
  <c r="C1574" i="37"/>
  <c r="B1575" i="37"/>
  <c r="C1575" i="37"/>
  <c r="H1575" i="37" s="1"/>
  <c r="B1576" i="37"/>
  <c r="C1576" i="37"/>
  <c r="B1577" i="37"/>
  <c r="C1577" i="37"/>
  <c r="G8" i="3"/>
  <c r="K8" i="3"/>
  <c r="G9" i="3"/>
  <c r="I9" i="3"/>
  <c r="K9" i="3"/>
  <c r="G10" i="3"/>
  <c r="I10" i="3"/>
  <c r="K10" i="3"/>
  <c r="G11" i="3"/>
  <c r="I11" i="3"/>
  <c r="K11" i="3"/>
  <c r="G12" i="3"/>
  <c r="I12" i="3"/>
  <c r="K12" i="3"/>
  <c r="G13" i="3"/>
  <c r="I13" i="3"/>
  <c r="K13" i="3"/>
  <c r="G14" i="3"/>
  <c r="I14" i="3"/>
  <c r="K14" i="3"/>
  <c r="G15" i="3"/>
  <c r="I15" i="3"/>
  <c r="K15" i="3"/>
  <c r="G16" i="3"/>
  <c r="I16" i="3"/>
  <c r="K16" i="3"/>
  <c r="G5" i="3"/>
  <c r="F5" i="3" s="1"/>
  <c r="B5" i="3" s="1"/>
  <c r="H5" i="3"/>
  <c r="H1477" i="37"/>
  <c r="H1479" i="37"/>
  <c r="H1481" i="37"/>
  <c r="H1482" i="37"/>
  <c r="H1485" i="37"/>
  <c r="H1486" i="37"/>
  <c r="H1487" i="37"/>
  <c r="H1489" i="37"/>
  <c r="H1491" i="37"/>
  <c r="H1492" i="37"/>
  <c r="H1493" i="37"/>
  <c r="H1494" i="37"/>
  <c r="H1495" i="37"/>
  <c r="H1497" i="37"/>
  <c r="H1500" i="37"/>
  <c r="H1501" i="37"/>
  <c r="H1502" i="37"/>
  <c r="H1503" i="37"/>
  <c r="H1504" i="37"/>
  <c r="H1505" i="37"/>
  <c r="H1507"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1" i="37"/>
  <c r="H1563" i="37"/>
  <c r="H1564" i="37"/>
  <c r="H1565" i="37"/>
  <c r="H1568" i="37"/>
  <c r="H1569" i="37"/>
  <c r="H1571" i="37"/>
  <c r="H1572" i="37"/>
  <c r="H1576" i="37"/>
  <c r="H1577" i="37"/>
  <c r="G27" i="3"/>
  <c r="F27" i="3" s="1"/>
  <c r="B27" i="3" s="1"/>
  <c r="G28" i="3"/>
  <c r="F28" i="3" s="1"/>
  <c r="G29" i="3"/>
  <c r="F29" i="3" s="1"/>
  <c r="B29" i="3" s="1"/>
  <c r="H29" i="3"/>
  <c r="G30" i="3"/>
  <c r="F30" i="3" s="1"/>
  <c r="B30" i="3" s="1"/>
  <c r="H30" i="3"/>
  <c r="G31" i="3"/>
  <c r="F31" i="3" s="1"/>
  <c r="B31" i="3" s="1"/>
  <c r="H31" i="3"/>
  <c r="G32" i="3"/>
  <c r="H32" i="3"/>
  <c r="G33" i="3"/>
  <c r="H33" i="3"/>
  <c r="F33" i="3"/>
  <c r="G34" i="3"/>
  <c r="F34" i="3" s="1"/>
  <c r="B34" i="3" s="1"/>
  <c r="H34" i="3"/>
  <c r="G35" i="3"/>
  <c r="F35" i="3" s="1"/>
  <c r="H35" i="3"/>
  <c r="G36" i="3"/>
  <c r="F36" i="3" s="1"/>
  <c r="H36" i="3"/>
  <c r="G37" i="3"/>
  <c r="H37" i="3"/>
  <c r="G38" i="3"/>
  <c r="H38" i="3"/>
  <c r="F38" i="3" s="1"/>
  <c r="B38" i="3" s="1"/>
  <c r="G39" i="3"/>
  <c r="H39" i="3"/>
  <c r="G40" i="3"/>
  <c r="H40" i="3"/>
  <c r="G41" i="3"/>
  <c r="H41" i="3"/>
  <c r="G42" i="3"/>
  <c r="H42" i="3"/>
  <c r="G43" i="3"/>
  <c r="H43" i="3"/>
  <c r="G44" i="3"/>
  <c r="F44" i="3" s="1"/>
  <c r="H44" i="3"/>
  <c r="G45" i="3"/>
  <c r="H45" i="3"/>
  <c r="F45" i="3"/>
  <c r="G46" i="3"/>
  <c r="F46" i="3" s="1"/>
  <c r="B46" i="3" s="1"/>
  <c r="H46" i="3"/>
  <c r="G47" i="3"/>
  <c r="F47" i="3" s="1"/>
  <c r="H47" i="3"/>
  <c r="G48" i="3"/>
  <c r="H48" i="3"/>
  <c r="G49" i="3"/>
  <c r="F49" i="3" s="1"/>
  <c r="B49" i="3" s="1"/>
  <c r="H49" i="3"/>
  <c r="G50" i="3"/>
  <c r="H50" i="3"/>
  <c r="F50" i="3" s="1"/>
  <c r="B50" i="3" s="1"/>
  <c r="G51" i="3"/>
  <c r="F51" i="3" s="1"/>
  <c r="H51" i="3"/>
  <c r="G52" i="3"/>
  <c r="F52" i="3" s="1"/>
  <c r="H52" i="3"/>
  <c r="G53" i="3"/>
  <c r="H53" i="3"/>
  <c r="F53" i="3"/>
  <c r="G54" i="3"/>
  <c r="F54" i="3" s="1"/>
  <c r="B54" i="3" s="1"/>
  <c r="H54" i="3"/>
  <c r="G55" i="3"/>
  <c r="F55" i="3" s="1"/>
  <c r="H55" i="3"/>
  <c r="G56" i="3"/>
  <c r="H56" i="3"/>
  <c r="G57" i="3"/>
  <c r="F57" i="3" s="1"/>
  <c r="B57" i="3" s="1"/>
  <c r="H57" i="3"/>
  <c r="G58" i="3"/>
  <c r="H58" i="3"/>
  <c r="F58" i="3" s="1"/>
  <c r="B58" i="3" s="1"/>
  <c r="G59" i="3"/>
  <c r="F59" i="3" s="1"/>
  <c r="H59" i="3"/>
  <c r="G60" i="3"/>
  <c r="F60" i="3" s="1"/>
  <c r="H60" i="3"/>
  <c r="G61" i="3"/>
  <c r="H61" i="3"/>
  <c r="F61" i="3"/>
  <c r="G62" i="3"/>
  <c r="F62" i="3" s="1"/>
  <c r="B62" i="3" s="1"/>
  <c r="H62" i="3"/>
  <c r="G63" i="3"/>
  <c r="F63" i="3" s="1"/>
  <c r="H63" i="3"/>
  <c r="G64" i="3"/>
  <c r="H64" i="3"/>
  <c r="G65" i="3"/>
  <c r="F65" i="3" s="1"/>
  <c r="B65" i="3" s="1"/>
  <c r="H65" i="3"/>
  <c r="G66" i="3"/>
  <c r="H66" i="3"/>
  <c r="F66" i="3" s="1"/>
  <c r="B66" i="3" s="1"/>
  <c r="G67" i="3"/>
  <c r="F67" i="3" s="1"/>
  <c r="H67" i="3"/>
  <c r="G68" i="3"/>
  <c r="F68" i="3" s="1"/>
  <c r="H68" i="3"/>
  <c r="G69" i="3"/>
  <c r="H69" i="3"/>
  <c r="F69" i="3"/>
  <c r="G70" i="3"/>
  <c r="F70" i="3" s="1"/>
  <c r="B70" i="3" s="1"/>
  <c r="H70" i="3"/>
  <c r="G71" i="3"/>
  <c r="F71" i="3" s="1"/>
  <c r="H71" i="3"/>
  <c r="G72" i="3"/>
  <c r="H72" i="3"/>
  <c r="G73" i="3"/>
  <c r="F73" i="3" s="1"/>
  <c r="B73" i="3" s="1"/>
  <c r="H73" i="3"/>
  <c r="G74" i="3"/>
  <c r="H74" i="3"/>
  <c r="F74" i="3" s="1"/>
  <c r="B74" i="3" s="1"/>
  <c r="G75" i="3"/>
  <c r="F75" i="3" s="1"/>
  <c r="H75" i="3"/>
  <c r="G76" i="3"/>
  <c r="F76" i="3" s="1"/>
  <c r="H76" i="3"/>
  <c r="G77" i="3"/>
  <c r="H77" i="3"/>
  <c r="F77" i="3"/>
  <c r="G78" i="3"/>
  <c r="F78" i="3" s="1"/>
  <c r="B78" i="3" s="1"/>
  <c r="H78" i="3"/>
  <c r="G79" i="3"/>
  <c r="F79" i="3" s="1"/>
  <c r="H79" i="3"/>
  <c r="G80" i="3"/>
  <c r="H80" i="3"/>
  <c r="G81" i="3"/>
  <c r="F81" i="3" s="1"/>
  <c r="B81" i="3" s="1"/>
  <c r="H81" i="3"/>
  <c r="G82" i="3"/>
  <c r="H82" i="3"/>
  <c r="F82" i="3" s="1"/>
  <c r="B82" i="3" s="1"/>
  <c r="G83" i="3"/>
  <c r="F83" i="3" s="1"/>
  <c r="H83" i="3"/>
  <c r="G84" i="3"/>
  <c r="F84" i="3" s="1"/>
  <c r="H84" i="3"/>
  <c r="G85" i="3"/>
  <c r="H85" i="3"/>
  <c r="F85" i="3"/>
  <c r="G86" i="3"/>
  <c r="F86" i="3" s="1"/>
  <c r="B86" i="3" s="1"/>
  <c r="H86" i="3"/>
  <c r="G87" i="3"/>
  <c r="F87" i="3" s="1"/>
  <c r="H87" i="3"/>
  <c r="G88" i="3"/>
  <c r="H88" i="3"/>
  <c r="G89" i="3"/>
  <c r="F89" i="3" s="1"/>
  <c r="B89" i="3" s="1"/>
  <c r="H89" i="3"/>
  <c r="G90" i="3"/>
  <c r="H90" i="3"/>
  <c r="F90" i="3" s="1"/>
  <c r="B90" i="3" s="1"/>
  <c r="G91" i="3"/>
  <c r="H91" i="3"/>
  <c r="G92" i="3"/>
  <c r="F92" i="3" s="1"/>
  <c r="H92" i="3"/>
  <c r="G93" i="3"/>
  <c r="H93" i="3"/>
  <c r="F93" i="3"/>
  <c r="G94" i="3"/>
  <c r="F94" i="3" s="1"/>
  <c r="B94" i="3" s="1"/>
  <c r="H94" i="3"/>
  <c r="G95" i="3"/>
  <c r="F95" i="3" s="1"/>
  <c r="H95" i="3"/>
  <c r="G96" i="3"/>
  <c r="H96" i="3"/>
  <c r="G97" i="3"/>
  <c r="F97" i="3" s="1"/>
  <c r="B97" i="3" s="1"/>
  <c r="H97" i="3"/>
  <c r="G98" i="3"/>
  <c r="H98" i="3"/>
  <c r="F98" i="3" s="1"/>
  <c r="B98" i="3" s="1"/>
  <c r="G99" i="3"/>
  <c r="F99" i="3" s="1"/>
  <c r="H99" i="3"/>
  <c r="G100" i="3"/>
  <c r="F100" i="3" s="1"/>
  <c r="H100" i="3"/>
  <c r="G101" i="3"/>
  <c r="H101" i="3"/>
  <c r="F101" i="3"/>
  <c r="G102" i="3"/>
  <c r="F102" i="3" s="1"/>
  <c r="B102" i="3" s="1"/>
  <c r="H102" i="3"/>
  <c r="G103" i="3"/>
  <c r="F103" i="3" s="1"/>
  <c r="H103" i="3"/>
  <c r="G104" i="3"/>
  <c r="H104" i="3"/>
  <c r="G105" i="3"/>
  <c r="F105" i="3" s="1"/>
  <c r="B105" i="3" s="1"/>
  <c r="H105" i="3"/>
  <c r="G106" i="3"/>
  <c r="H106" i="3"/>
  <c r="F106" i="3" s="1"/>
  <c r="B106" i="3" s="1"/>
  <c r="G107" i="3"/>
  <c r="H107" i="3"/>
  <c r="G108" i="3"/>
  <c r="F108" i="3" s="1"/>
  <c r="H108" i="3"/>
  <c r="G109" i="3"/>
  <c r="H109" i="3"/>
  <c r="F109" i="3"/>
  <c r="G110" i="3"/>
  <c r="F110" i="3" s="1"/>
  <c r="B110" i="3" s="1"/>
  <c r="H110" i="3"/>
  <c r="G111" i="3"/>
  <c r="F111" i="3" s="1"/>
  <c r="H111" i="3"/>
  <c r="G112" i="3"/>
  <c r="H112" i="3"/>
  <c r="G113" i="3"/>
  <c r="F113" i="3" s="1"/>
  <c r="B113" i="3" s="1"/>
  <c r="H113" i="3"/>
  <c r="G114" i="3"/>
  <c r="H114" i="3"/>
  <c r="F114" i="3" s="1"/>
  <c r="B114" i="3" s="1"/>
  <c r="G115" i="3"/>
  <c r="F115" i="3" s="1"/>
  <c r="H115" i="3"/>
  <c r="G116" i="3"/>
  <c r="F116" i="3" s="1"/>
  <c r="H116" i="3"/>
  <c r="G117" i="3"/>
  <c r="H117" i="3"/>
  <c r="F117" i="3"/>
  <c r="G118" i="3"/>
  <c r="F118" i="3" s="1"/>
  <c r="B118" i="3" s="1"/>
  <c r="H118" i="3"/>
  <c r="G119" i="3"/>
  <c r="F119" i="3" s="1"/>
  <c r="H119" i="3"/>
  <c r="G120" i="3"/>
  <c r="H120" i="3"/>
  <c r="G121" i="3"/>
  <c r="F121" i="3" s="1"/>
  <c r="B121" i="3" s="1"/>
  <c r="H121" i="3"/>
  <c r="G122" i="3"/>
  <c r="H122" i="3"/>
  <c r="F122" i="3" s="1"/>
  <c r="B122" i="3" s="1"/>
  <c r="G123" i="3"/>
  <c r="F123" i="3" s="1"/>
  <c r="H123" i="3"/>
  <c r="G124" i="3"/>
  <c r="F124" i="3" s="1"/>
  <c r="H124" i="3"/>
  <c r="G125" i="3"/>
  <c r="H125" i="3"/>
  <c r="F125" i="3"/>
  <c r="G126" i="3"/>
  <c r="F126" i="3" s="1"/>
  <c r="B126" i="3" s="1"/>
  <c r="H126" i="3"/>
  <c r="G127" i="3"/>
  <c r="F127" i="3" s="1"/>
  <c r="H127" i="3"/>
  <c r="G128" i="3"/>
  <c r="H128" i="3"/>
  <c r="G129" i="3"/>
  <c r="F129" i="3" s="1"/>
  <c r="B129" i="3" s="1"/>
  <c r="H129" i="3"/>
  <c r="G130" i="3"/>
  <c r="H130" i="3"/>
  <c r="F130" i="3" s="1"/>
  <c r="B130" i="3" s="1"/>
  <c r="G131" i="3"/>
  <c r="F131" i="3" s="1"/>
  <c r="H131" i="3"/>
  <c r="G132" i="3"/>
  <c r="F132" i="3" s="1"/>
  <c r="H132" i="3"/>
  <c r="G133" i="3"/>
  <c r="H133" i="3"/>
  <c r="F133" i="3"/>
  <c r="G134" i="3"/>
  <c r="F134" i="3" s="1"/>
  <c r="B134" i="3" s="1"/>
  <c r="H134" i="3"/>
  <c r="G135" i="3"/>
  <c r="F135" i="3" s="1"/>
  <c r="H135" i="3"/>
  <c r="G136" i="3"/>
  <c r="H136" i="3"/>
  <c r="G137" i="3"/>
  <c r="F137" i="3" s="1"/>
  <c r="B137" i="3" s="1"/>
  <c r="H137" i="3"/>
  <c r="G138" i="3"/>
  <c r="H138" i="3"/>
  <c r="F138" i="3" s="1"/>
  <c r="B138" i="3" s="1"/>
  <c r="G139" i="3"/>
  <c r="F139" i="3" s="1"/>
  <c r="H139" i="3"/>
  <c r="G140" i="3"/>
  <c r="F140" i="3" s="1"/>
  <c r="H140" i="3"/>
  <c r="G141" i="3"/>
  <c r="H141" i="3"/>
  <c r="F141" i="3"/>
  <c r="G142" i="3"/>
  <c r="F142" i="3" s="1"/>
  <c r="B142" i="3" s="1"/>
  <c r="H142" i="3"/>
  <c r="G143" i="3"/>
  <c r="F143" i="3" s="1"/>
  <c r="H143" i="3"/>
  <c r="G144" i="3"/>
  <c r="H144" i="3"/>
  <c r="G145" i="3"/>
  <c r="F145" i="3" s="1"/>
  <c r="B145" i="3" s="1"/>
  <c r="H145" i="3"/>
  <c r="G146" i="3"/>
  <c r="H146" i="3"/>
  <c r="F146" i="3" s="1"/>
  <c r="B146" i="3" s="1"/>
  <c r="G147" i="3"/>
  <c r="F147" i="3" s="1"/>
  <c r="H147" i="3"/>
  <c r="G148" i="3"/>
  <c r="F148" i="3" s="1"/>
  <c r="H148" i="3"/>
  <c r="G149" i="3"/>
  <c r="H149" i="3"/>
  <c r="F149" i="3"/>
  <c r="G150" i="3"/>
  <c r="F150" i="3" s="1"/>
  <c r="B150" i="3" s="1"/>
  <c r="H150" i="3"/>
  <c r="G151" i="3"/>
  <c r="F151" i="3" s="1"/>
  <c r="H151" i="3"/>
  <c r="G152" i="3"/>
  <c r="H15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0" i="37"/>
  <c r="H71" i="37"/>
  <c r="H74"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4" i="37"/>
  <c r="H115" i="37"/>
  <c r="H116" i="37"/>
  <c r="H118" i="37"/>
  <c r="H119" i="37"/>
  <c r="H120" i="37"/>
  <c r="H123" i="37"/>
  <c r="H124" i="37"/>
  <c r="H126" i="37"/>
  <c r="H127" i="37"/>
  <c r="H130" i="37"/>
  <c r="H131" i="37"/>
  <c r="H132" i="37"/>
  <c r="H134" i="37"/>
  <c r="H137" i="37"/>
  <c r="H138" i="37"/>
  <c r="H139" i="37"/>
  <c r="H140" i="37"/>
  <c r="H141" i="37"/>
  <c r="H142" i="37"/>
  <c r="H143" i="37"/>
  <c r="H144" i="37"/>
  <c r="H145" i="37"/>
  <c r="H151" i="37"/>
  <c r="H152" i="37"/>
  <c r="H153" i="37"/>
  <c r="H154" i="37"/>
  <c r="H158" i="37"/>
  <c r="H159" i="37"/>
  <c r="H163" i="37"/>
  <c r="H165" i="37"/>
  <c r="H168" i="37"/>
  <c r="H169" i="37"/>
  <c r="H170" i="37"/>
  <c r="H172" i="37"/>
  <c r="H173" i="37"/>
  <c r="H174" i="37"/>
  <c r="H177" i="37"/>
  <c r="H179" i="37"/>
  <c r="H180" i="37"/>
  <c r="H181" i="37"/>
  <c r="H183" i="37"/>
  <c r="H184" i="37"/>
  <c r="H186" i="37"/>
  <c r="H189" i="37"/>
  <c r="H191" i="37"/>
  <c r="H193" i="37"/>
  <c r="H194" i="37"/>
  <c r="H197" i="37"/>
  <c r="H198" i="37"/>
  <c r="H199" i="37"/>
  <c r="H200" i="37"/>
  <c r="H202" i="37"/>
  <c r="H203" i="37"/>
  <c r="H204" i="37"/>
  <c r="H205" i="37"/>
  <c r="H206" i="37"/>
  <c r="H207" i="37"/>
  <c r="H208"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2" i="37"/>
  <c r="H643" i="37"/>
  <c r="H645" i="37"/>
  <c r="H646" i="37"/>
  <c r="H647"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F228" i="3" s="1"/>
  <c r="B228" i="3" s="1"/>
  <c r="H228" i="3"/>
  <c r="G229" i="3"/>
  <c r="F229" i="3" s="1"/>
  <c r="B229" i="3" s="1"/>
  <c r="H229" i="3"/>
  <c r="G230" i="3"/>
  <c r="H230" i="3"/>
  <c r="H1002" i="37"/>
  <c r="H1003" i="37"/>
  <c r="H1006" i="37"/>
  <c r="H1008" i="37"/>
  <c r="H1009" i="37"/>
  <c r="H1010" i="37"/>
  <c r="H1013" i="37"/>
  <c r="H1015" i="37"/>
  <c r="H1016" i="37"/>
  <c r="H1017" i="37"/>
  <c r="H1018" i="37"/>
  <c r="H1019" i="37"/>
  <c r="H1020"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9" i="37"/>
  <c r="H1050" i="37"/>
  <c r="H1051" i="37"/>
  <c r="H1052" i="37"/>
  <c r="H1053" i="37"/>
  <c r="H1054" i="37"/>
  <c r="H1056" i="37"/>
  <c r="H1057" i="37"/>
  <c r="H1058" i="37"/>
  <c r="H1059" i="37"/>
  <c r="H1063" i="37"/>
  <c r="H1064"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7" i="37"/>
  <c r="H1158" i="37"/>
  <c r="H1162"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5" i="37"/>
  <c r="H1227" i="37"/>
  <c r="H1228" i="37"/>
  <c r="H1229" i="37"/>
  <c r="H1231" i="37"/>
  <c r="H1232" i="37"/>
  <c r="H1233" i="37"/>
  <c r="H1235" i="37"/>
  <c r="H1236" i="37"/>
  <c r="H1237" i="37"/>
  <c r="H1238" i="37"/>
  <c r="H1240"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F233" i="3" s="1"/>
  <c r="B233" i="3" s="1"/>
  <c r="H233" i="3"/>
  <c r="G234" i="3"/>
  <c r="F234" i="3" s="1"/>
  <c r="H234" i="3"/>
  <c r="G235" i="3"/>
  <c r="H235" i="3"/>
  <c r="G236" i="3"/>
  <c r="H236" i="3"/>
  <c r="F236" i="3"/>
  <c r="G237" i="3"/>
  <c r="F237" i="3" s="1"/>
  <c r="H237" i="3"/>
  <c r="G238" i="3"/>
  <c r="H238" i="3"/>
  <c r="G239" i="3"/>
  <c r="H239" i="3"/>
  <c r="G240" i="3"/>
  <c r="H240" i="3"/>
  <c r="F240" i="3" s="1"/>
  <c r="B240" i="3" s="1"/>
  <c r="G241" i="3"/>
  <c r="F241" i="3" s="1"/>
  <c r="H241" i="3"/>
  <c r="G244" i="3"/>
  <c r="H244" i="3"/>
  <c r="G246" i="3"/>
  <c r="F246" i="3" s="1"/>
  <c r="H246" i="3"/>
  <c r="H1436" i="37"/>
  <c r="I1436" i="37" s="1"/>
  <c r="H1438" i="37"/>
  <c r="H1439" i="37"/>
  <c r="H1440" i="37"/>
  <c r="I1440" i="37" s="1"/>
  <c r="H1441" i="37"/>
  <c r="H1443" i="37"/>
  <c r="H1444" i="37"/>
  <c r="H1445" i="37"/>
  <c r="H1446" i="37"/>
  <c r="I1446" i="37" s="1"/>
  <c r="H1447" i="37"/>
  <c r="H1448" i="37"/>
  <c r="H1449" i="37"/>
  <c r="H1452" i="37"/>
  <c r="H1453" i="37"/>
  <c r="H1454" i="37"/>
  <c r="H1455" i="37"/>
  <c r="H1456" i="37"/>
  <c r="H1457" i="37"/>
  <c r="H1459" i="37"/>
  <c r="H1460" i="37"/>
  <c r="I1460" i="37" s="1"/>
  <c r="H1461" i="37"/>
  <c r="H1462" i="37"/>
  <c r="H1463" i="37"/>
  <c r="H1464" i="37"/>
  <c r="I1464" i="37" s="1"/>
  <c r="H1465" i="37"/>
  <c r="H1468" i="37"/>
  <c r="I1468" i="37" s="1"/>
  <c r="H1469" i="37"/>
  <c r="H1470" i="37"/>
  <c r="H1471" i="37"/>
  <c r="H1473" i="37"/>
  <c r="H1474" i="37"/>
  <c r="H1475" i="37"/>
  <c r="H1476" i="37"/>
  <c r="I1454" i="37"/>
  <c r="I1474"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8" i="37"/>
  <c r="H1419" i="37"/>
  <c r="H1422" i="37"/>
  <c r="H1423" i="37"/>
  <c r="H1424" i="37"/>
  <c r="H1425" i="37"/>
  <c r="H1426" i="37"/>
  <c r="H1427" i="37"/>
  <c r="H1428" i="37"/>
  <c r="H1429" i="37"/>
  <c r="H1430" i="37"/>
  <c r="H1431" i="37"/>
  <c r="D14" i="1"/>
  <c r="F14" i="1" s="1"/>
  <c r="D25" i="30"/>
  <c r="C1490" i="37" s="1"/>
  <c r="H23" i="3"/>
  <c r="I23" i="3"/>
  <c r="G165" i="3"/>
  <c r="H165" i="3"/>
  <c r="G166" i="3"/>
  <c r="F166" i="3" s="1"/>
  <c r="H166" i="3"/>
  <c r="G167" i="3"/>
  <c r="H167" i="3"/>
  <c r="G168" i="3"/>
  <c r="F168" i="3" s="1"/>
  <c r="B168" i="3" s="1"/>
  <c r="H168" i="3"/>
  <c r="G169" i="3"/>
  <c r="H169" i="3"/>
  <c r="G170" i="3"/>
  <c r="H170" i="3"/>
  <c r="G171" i="3"/>
  <c r="H171" i="3"/>
  <c r="G172" i="3"/>
  <c r="H172" i="3"/>
  <c r="F172" i="3" s="1"/>
  <c r="B172" i="3" s="1"/>
  <c r="G173" i="3"/>
  <c r="H173" i="3"/>
  <c r="G174" i="3"/>
  <c r="H174" i="3"/>
  <c r="G175" i="3"/>
  <c r="H175" i="3"/>
  <c r="G176" i="3"/>
  <c r="H176" i="3"/>
  <c r="F176" i="3" s="1"/>
  <c r="B176" i="3" s="1"/>
  <c r="G177" i="3"/>
  <c r="F177" i="3" s="1"/>
  <c r="H177" i="3"/>
  <c r="G178" i="3"/>
  <c r="H178" i="3"/>
  <c r="G179" i="3"/>
  <c r="H179" i="3"/>
  <c r="F179" i="3"/>
  <c r="B179" i="3" s="1"/>
  <c r="G180" i="3"/>
  <c r="F180" i="3" s="1"/>
  <c r="B180" i="3" s="1"/>
  <c r="H180" i="3"/>
  <c r="G181" i="3"/>
  <c r="F181" i="3" s="1"/>
  <c r="B181" i="3" s="1"/>
  <c r="H181" i="3"/>
  <c r="G182" i="3"/>
  <c r="F182" i="3" s="1"/>
  <c r="H182" i="3"/>
  <c r="G183" i="3"/>
  <c r="H183" i="3"/>
  <c r="G184" i="3"/>
  <c r="H184" i="3"/>
  <c r="F184" i="3"/>
  <c r="B184" i="3" s="1"/>
  <c r="G185" i="3"/>
  <c r="F185" i="3" s="1"/>
  <c r="H185" i="3"/>
  <c r="G186" i="3"/>
  <c r="H186" i="3"/>
  <c r="G187" i="3"/>
  <c r="F187" i="3" s="1"/>
  <c r="B187" i="3" s="1"/>
  <c r="H187" i="3"/>
  <c r="G188" i="3"/>
  <c r="F188" i="3" s="1"/>
  <c r="B188" i="3" s="1"/>
  <c r="H188" i="3"/>
  <c r="G189" i="3"/>
  <c r="H189" i="3"/>
  <c r="G190" i="3"/>
  <c r="F190" i="3" s="1"/>
  <c r="H190" i="3"/>
  <c r="G191" i="3"/>
  <c r="H191" i="3"/>
  <c r="F191" i="3" s="1"/>
  <c r="B191" i="3" s="1"/>
  <c r="G192" i="3"/>
  <c r="F192" i="3" s="1"/>
  <c r="B192" i="3" s="1"/>
  <c r="H192" i="3"/>
  <c r="G193" i="3"/>
  <c r="F193" i="3" s="1"/>
  <c r="B193" i="3" s="1"/>
  <c r="H193" i="3"/>
  <c r="G194" i="3"/>
  <c r="F194" i="3" s="1"/>
  <c r="H194" i="3"/>
  <c r="G195" i="3"/>
  <c r="F195" i="3" s="1"/>
  <c r="B195" i="3" s="1"/>
  <c r="H195" i="3"/>
  <c r="G196" i="3"/>
  <c r="H196" i="3"/>
  <c r="F196" i="3" s="1"/>
  <c r="B196" i="3" s="1"/>
  <c r="G197" i="3"/>
  <c r="F197" i="3" s="1"/>
  <c r="H197" i="3"/>
  <c r="G198" i="3"/>
  <c r="F198" i="3" s="1"/>
  <c r="B198" i="3" s="1"/>
  <c r="H198" i="3"/>
  <c r="G199" i="3"/>
  <c r="H199" i="3"/>
  <c r="G200" i="3"/>
  <c r="F200" i="3" s="1"/>
  <c r="B200" i="3" s="1"/>
  <c r="H200" i="3"/>
  <c r="G201" i="3"/>
  <c r="H201" i="3"/>
  <c r="G202" i="3"/>
  <c r="F202" i="3" s="1"/>
  <c r="H202" i="3"/>
  <c r="G203" i="3"/>
  <c r="H203" i="3"/>
  <c r="F203" i="3" s="1"/>
  <c r="B203" i="3" s="1"/>
  <c r="G204" i="3"/>
  <c r="H204" i="3"/>
  <c r="F204" i="3"/>
  <c r="G205" i="3"/>
  <c r="F205" i="3" s="1"/>
  <c r="H205" i="3"/>
  <c r="G206" i="3"/>
  <c r="H206" i="3"/>
  <c r="G207" i="3"/>
  <c r="H207" i="3"/>
  <c r="G208" i="3"/>
  <c r="H208" i="3"/>
  <c r="F208" i="3" s="1"/>
  <c r="B208" i="3" s="1"/>
  <c r="G209" i="3"/>
  <c r="F209" i="3" s="1"/>
  <c r="H209" i="3"/>
  <c r="G210" i="3"/>
  <c r="F210" i="3" s="1"/>
  <c r="B210" i="3" s="1"/>
  <c r="H210" i="3"/>
  <c r="G211" i="3"/>
  <c r="H211" i="3"/>
  <c r="F211" i="3"/>
  <c r="B211" i="3" s="1"/>
  <c r="G212" i="3"/>
  <c r="F212" i="3" s="1"/>
  <c r="B212" i="3" s="1"/>
  <c r="H212" i="3"/>
  <c r="G213" i="3"/>
  <c r="F213" i="3" s="1"/>
  <c r="H213" i="3"/>
  <c r="G214" i="3"/>
  <c r="F214" i="3" s="1"/>
  <c r="H214" i="3"/>
  <c r="G215" i="3"/>
  <c r="H215" i="3"/>
  <c r="G216" i="3"/>
  <c r="H216" i="3"/>
  <c r="F216" i="3"/>
  <c r="B216" i="3" s="1"/>
  <c r="G217" i="3"/>
  <c r="F217" i="3" s="1"/>
  <c r="H217" i="3"/>
  <c r="G218" i="3"/>
  <c r="H218" i="3"/>
  <c r="G219" i="3"/>
  <c r="F219" i="3" s="1"/>
  <c r="B219" i="3" s="1"/>
  <c r="H219" i="3"/>
  <c r="G220" i="3"/>
  <c r="F220" i="3" s="1"/>
  <c r="B220" i="3" s="1"/>
  <c r="H220" i="3"/>
  <c r="G221" i="3"/>
  <c r="H221" i="3"/>
  <c r="G222" i="3"/>
  <c r="F222" i="3" s="1"/>
  <c r="H222" i="3"/>
  <c r="G223" i="3"/>
  <c r="H223" i="3"/>
  <c r="F223" i="3" s="1"/>
  <c r="B223" i="3" s="1"/>
  <c r="G224" i="3"/>
  <c r="F224" i="3" s="1"/>
  <c r="B224" i="3" s="1"/>
  <c r="H224" i="3"/>
  <c r="G225" i="3"/>
  <c r="F225" i="3" s="1"/>
  <c r="B225" i="3" s="1"/>
  <c r="N7" i="3"/>
  <c r="A6" i="3"/>
  <c r="A7" i="3" s="1"/>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B246" i="3"/>
  <c r="E247" i="3"/>
  <c r="E248" i="3"/>
  <c r="E146" i="1"/>
  <c r="D136" i="37" s="1"/>
  <c r="E59" i="3"/>
  <c r="B59" i="3"/>
  <c r="E58" i="3"/>
  <c r="E419" i="1"/>
  <c r="D408" i="37" s="1"/>
  <c r="D419" i="1"/>
  <c r="C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s="1"/>
  <c r="E21" i="33"/>
  <c r="D1442" i="37" s="1"/>
  <c r="E14" i="33"/>
  <c r="D1435" i="37" s="1"/>
  <c r="E30" i="33"/>
  <c r="D1451" i="37" s="1"/>
  <c r="E37" i="33"/>
  <c r="D1458" i="37" s="1"/>
  <c r="D14" i="33"/>
  <c r="C1435" i="37" s="1"/>
  <c r="G1435" i="37" s="1"/>
  <c r="D21" i="33"/>
  <c r="C1442" i="37" s="1"/>
  <c r="D30" i="33"/>
  <c r="C1451" i="37" s="1"/>
  <c r="G1451" i="37" s="1"/>
  <c r="D37" i="33"/>
  <c r="C1458" i="37" s="1"/>
  <c r="D46" i="33"/>
  <c r="C1467" i="37" s="1"/>
  <c r="G1467" i="37" s="1"/>
  <c r="D51" i="33"/>
  <c r="C1472" i="37" s="1"/>
  <c r="E46" i="33"/>
  <c r="D1467" i="37" s="1"/>
  <c r="E51" i="33"/>
  <c r="D1472" i="37" s="1"/>
  <c r="E45" i="33"/>
  <c r="D1466"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85" i="27"/>
  <c r="C1071" i="37" s="1"/>
  <c r="D93" i="27"/>
  <c r="C1079" i="37" s="1"/>
  <c r="D111" i="27"/>
  <c r="C1097" i="37" s="1"/>
  <c r="D92" i="27"/>
  <c r="F92" i="27" s="1"/>
  <c r="D124" i="27"/>
  <c r="C1110" i="37" s="1"/>
  <c r="D131" i="27"/>
  <c r="C1117" i="37" s="1"/>
  <c r="D140" i="27"/>
  <c r="C1126" i="37" s="1"/>
  <c r="D147" i="27"/>
  <c r="C1133" i="37" s="1"/>
  <c r="D154" i="27"/>
  <c r="C1140" i="37" s="1"/>
  <c r="D169" i="27"/>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40" i="27"/>
  <c r="D1126" i="37" s="1"/>
  <c r="E147" i="27"/>
  <c r="D1133" i="37" s="1"/>
  <c r="E154" i="27"/>
  <c r="D1140" i="37" s="1"/>
  <c r="E169" i="27"/>
  <c r="F169" i="27" s="1"/>
  <c r="D178" i="27"/>
  <c r="C1164" i="37" s="1"/>
  <c r="D189" i="27"/>
  <c r="C1175" i="37" s="1"/>
  <c r="D196" i="27"/>
  <c r="C1182" i="37" s="1"/>
  <c r="D205" i="27"/>
  <c r="C1191" i="37" s="1"/>
  <c r="D222" i="27"/>
  <c r="C1208" i="37" s="1"/>
  <c r="D232" i="27"/>
  <c r="C1218" i="37" s="1"/>
  <c r="D237" i="27"/>
  <c r="C1223" i="37" s="1"/>
  <c r="D240" i="27"/>
  <c r="C1226" i="37" s="1"/>
  <c r="D256" i="27"/>
  <c r="E189" i="27"/>
  <c r="D1175" i="37" s="1"/>
  <c r="E196" i="27"/>
  <c r="D1182" i="37" s="1"/>
  <c r="E188" i="27"/>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i="3" s="1"/>
  <c r="D252" i="3" s="1"/>
  <c r="D13" i="36"/>
  <c r="C1297" i="37" s="1"/>
  <c r="D17" i="36"/>
  <c r="C1301" i="37" s="1"/>
  <c r="D20" i="36"/>
  <c r="C1304" i="37" s="1"/>
  <c r="E13" i="36"/>
  <c r="D1297" i="37" s="1"/>
  <c r="E17" i="36"/>
  <c r="D1301" i="37" s="1"/>
  <c r="E20" i="36"/>
  <c r="D1304" i="37" s="1"/>
  <c r="D29" i="36"/>
  <c r="C1313" i="37" s="1"/>
  <c r="D35" i="36"/>
  <c r="C1319" i="37" s="1"/>
  <c r="D43" i="36"/>
  <c r="C1327" i="37" s="1"/>
  <c r="D46" i="36"/>
  <c r="D50" i="36"/>
  <c r="C1334" i="37" s="1"/>
  <c r="D57" i="36"/>
  <c r="C1341" i="37" s="1"/>
  <c r="D61" i="36"/>
  <c r="C1345" i="37" s="1"/>
  <c r="D68" i="36"/>
  <c r="C1352" i="37" s="1"/>
  <c r="D73" i="36"/>
  <c r="C1357" i="37" s="1"/>
  <c r="D82" i="36"/>
  <c r="C1366" i="37" s="1"/>
  <c r="D89" i="36"/>
  <c r="C1373" i="37" s="1"/>
  <c r="D97" i="36"/>
  <c r="C1381" i="37" s="1"/>
  <c r="D101" i="36"/>
  <c r="C1385" i="37" s="1"/>
  <c r="D106" i="36"/>
  <c r="C1390" i="37" s="1"/>
  <c r="D114" i="36"/>
  <c r="C1398" i="37" s="1"/>
  <c r="D122" i="36"/>
  <c r="C1406" i="37" s="1"/>
  <c r="D125" i="36"/>
  <c r="C1409" i="37" s="1"/>
  <c r="D129" i="36"/>
  <c r="D137" i="36"/>
  <c r="C1421" i="37" s="1"/>
  <c r="E29" i="36"/>
  <c r="D1313" i="37" s="1"/>
  <c r="E35" i="36"/>
  <c r="D1319" i="37" s="1"/>
  <c r="E43" i="36"/>
  <c r="D1327" i="37" s="1"/>
  <c r="E46" i="36"/>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E137" i="36"/>
  <c r="D1421" i="37" s="1"/>
  <c r="B222" i="3"/>
  <c r="B217" i="3"/>
  <c r="B214" i="3"/>
  <c r="B213" i="3"/>
  <c r="B209" i="3"/>
  <c r="B205" i="3"/>
  <c r="B204" i="3"/>
  <c r="B202" i="3"/>
  <c r="B197" i="3"/>
  <c r="B194" i="3"/>
  <c r="B190" i="3"/>
  <c r="B185" i="3"/>
  <c r="B182" i="3"/>
  <c r="B177" i="3"/>
  <c r="B166" i="3"/>
  <c r="D534" i="1"/>
  <c r="E534" i="1"/>
  <c r="D522" i="37" s="1"/>
  <c r="D579" i="1"/>
  <c r="E579" i="1"/>
  <c r="D567" i="37" s="1"/>
  <c r="D582" i="1"/>
  <c r="E582" i="1"/>
  <c r="D570" i="37" s="1"/>
  <c r="D631" i="1"/>
  <c r="E631" i="1"/>
  <c r="D619" i="37" s="1"/>
  <c r="E14" i="1"/>
  <c r="D23" i="1"/>
  <c r="F23" i="1" s="1"/>
  <c r="D29" i="1"/>
  <c r="E29" i="1"/>
  <c r="D19" i="37" s="1"/>
  <c r="D35" i="1"/>
  <c r="C25" i="37" s="1"/>
  <c r="H25" i="37" s="1"/>
  <c r="E35" i="1"/>
  <c r="D25" i="37" s="1"/>
  <c r="D43" i="1"/>
  <c r="E43" i="1"/>
  <c r="D33" i="37" s="1"/>
  <c r="D51" i="1"/>
  <c r="C41" i="37" s="1"/>
  <c r="H41" i="37" s="1"/>
  <c r="E51" i="1"/>
  <c r="D41" i="37" s="1"/>
  <c r="D54" i="1"/>
  <c r="E54" i="1"/>
  <c r="D44" i="37" s="1"/>
  <c r="D56" i="1"/>
  <c r="C46" i="37" s="1"/>
  <c r="H46" i="37" s="1"/>
  <c r="E56" i="1"/>
  <c r="D46" i="37" s="1"/>
  <c r="D139" i="1"/>
  <c r="E139" i="1"/>
  <c r="D129" i="37" s="1"/>
  <c r="D233" i="1"/>
  <c r="C223" i="37" s="1"/>
  <c r="H223" i="37" s="1"/>
  <c r="E233" i="1"/>
  <c r="D223" i="37" s="1"/>
  <c r="D236" i="1"/>
  <c r="E236" i="1"/>
  <c r="D226" i="37" s="1"/>
  <c r="D251" i="1"/>
  <c r="C241" i="37" s="1"/>
  <c r="H241" i="37" s="1"/>
  <c r="E251" i="1"/>
  <c r="D241" i="37" s="1"/>
  <c r="D344" i="1"/>
  <c r="E344" i="1"/>
  <c r="D333" i="37" s="1"/>
  <c r="D423" i="1"/>
  <c r="C411" i="37" s="1"/>
  <c r="E423" i="1"/>
  <c r="D411" i="37" s="1"/>
  <c r="D462" i="1"/>
  <c r="E462" i="1"/>
  <c r="D450" i="37" s="1"/>
  <c r="D468" i="1"/>
  <c r="E468" i="1"/>
  <c r="D456" i="37" s="1"/>
  <c r="D488" i="1"/>
  <c r="E488" i="1"/>
  <c r="D476" i="37" s="1"/>
  <c r="D526" i="1"/>
  <c r="E526" i="1"/>
  <c r="D514" i="37" s="1"/>
  <c r="D245" i="1"/>
  <c r="E245" i="1"/>
  <c r="D235" i="37" s="1"/>
  <c r="D397" i="1"/>
  <c r="C386" i="37" s="1"/>
  <c r="E397" i="1"/>
  <c r="D386" i="37" s="1"/>
  <c r="D599" i="1"/>
  <c r="E599" i="1"/>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E511" i="1"/>
  <c r="D499" i="37" s="1"/>
  <c r="D428" i="1"/>
  <c r="D431" i="1"/>
  <c r="C419" i="37" s="1"/>
  <c r="D435" i="1"/>
  <c r="C423" i="37" s="1"/>
  <c r="D437" i="1"/>
  <c r="C425" i="37" s="1"/>
  <c r="D444" i="1"/>
  <c r="D449" i="1"/>
  <c r="C437" i="37" s="1"/>
  <c r="D457" i="1"/>
  <c r="C445" i="37" s="1"/>
  <c r="D465" i="1"/>
  <c r="D471" i="1"/>
  <c r="C459" i="37" s="1"/>
  <c r="D475" i="1"/>
  <c r="C463" i="37" s="1"/>
  <c r="D479" i="1"/>
  <c r="D481" i="1"/>
  <c r="C469" i="37" s="1"/>
  <c r="D484" i="1"/>
  <c r="C472" i="37" s="1"/>
  <c r="D493" i="1"/>
  <c r="D497" i="1"/>
  <c r="C485" i="37" s="1"/>
  <c r="D499" i="1"/>
  <c r="C487" i="37" s="1"/>
  <c r="D506" i="1"/>
  <c r="C494" i="37" s="1"/>
  <c r="D511" i="1"/>
  <c r="D520" i="1"/>
  <c r="C508" i="37" s="1"/>
  <c r="D523" i="1"/>
  <c r="C511" i="37" s="1"/>
  <c r="D529" i="1"/>
  <c r="E539" i="1"/>
  <c r="D527" i="37" s="1"/>
  <c r="E542" i="1"/>
  <c r="E546" i="1"/>
  <c r="D534" i="37" s="1"/>
  <c r="E548" i="1"/>
  <c r="D536" i="37" s="1"/>
  <c r="E555" i="1"/>
  <c r="D543" i="37" s="1"/>
  <c r="E560" i="1"/>
  <c r="D548" i="37" s="1"/>
  <c r="E568" i="1"/>
  <c r="D556" i="37" s="1"/>
  <c r="E573" i="1"/>
  <c r="D561" i="37" s="1"/>
  <c r="E576" i="1"/>
  <c r="E586" i="1"/>
  <c r="D574" i="37" s="1"/>
  <c r="E590" i="1"/>
  <c r="D578" i="37" s="1"/>
  <c r="E592" i="1"/>
  <c r="E595" i="1"/>
  <c r="D583" i="37" s="1"/>
  <c r="E604" i="1"/>
  <c r="D592" i="37" s="1"/>
  <c r="E608" i="1"/>
  <c r="D596" i="37" s="1"/>
  <c r="E610" i="1"/>
  <c r="D598" i="37" s="1"/>
  <c r="E617" i="1"/>
  <c r="D605" i="37" s="1"/>
  <c r="E622" i="1"/>
  <c r="D610" i="37" s="1"/>
  <c r="E634" i="1"/>
  <c r="D622" i="37" s="1"/>
  <c r="E637" i="1"/>
  <c r="D625" i="37" s="1"/>
  <c r="D539" i="1"/>
  <c r="C527" i="37" s="1"/>
  <c r="D542" i="1"/>
  <c r="C530" i="37" s="1"/>
  <c r="D546" i="1"/>
  <c r="D548" i="1"/>
  <c r="C536" i="37" s="1"/>
  <c r="D555" i="1"/>
  <c r="C543" i="37" s="1"/>
  <c r="D560" i="1"/>
  <c r="C548" i="37" s="1"/>
  <c r="D568" i="1"/>
  <c r="D573" i="1"/>
  <c r="C561" i="37" s="1"/>
  <c r="D576" i="1"/>
  <c r="C564" i="37" s="1"/>
  <c r="D586" i="1"/>
  <c r="C574" i="37" s="1"/>
  <c r="D590" i="1"/>
  <c r="C578" i="37" s="1"/>
  <c r="D592" i="1"/>
  <c r="C580" i="37" s="1"/>
  <c r="D595" i="1"/>
  <c r="D604" i="1"/>
  <c r="C592" i="37" s="1"/>
  <c r="D608" i="1"/>
  <c r="C596" i="37" s="1"/>
  <c r="D610" i="1"/>
  <c r="D617" i="1"/>
  <c r="C605" i="37" s="1"/>
  <c r="D622" i="1"/>
  <c r="C610" i="37" s="1"/>
  <c r="D634" i="1"/>
  <c r="D637" i="1"/>
  <c r="C625" i="37" s="1"/>
  <c r="E46" i="1"/>
  <c r="D36" i="37" s="1"/>
  <c r="E50" i="1"/>
  <c r="D40" i="37" s="1"/>
  <c r="E59" i="1"/>
  <c r="D49" i="37" s="1"/>
  <c r="E62" i="1"/>
  <c r="D52" i="37" s="1"/>
  <c r="E67" i="1"/>
  <c r="D57" i="37" s="1"/>
  <c r="E70" i="1"/>
  <c r="D60" i="37" s="1"/>
  <c r="E73" i="1"/>
  <c r="D63" i="37" s="1"/>
  <c r="E76" i="1"/>
  <c r="D66" i="37" s="1"/>
  <c r="E79" i="1"/>
  <c r="D69" i="37" s="1"/>
  <c r="E83" i="1"/>
  <c r="D73" i="37" s="1"/>
  <c r="E91" i="1"/>
  <c r="D81" i="37" s="1"/>
  <c r="E98" i="1"/>
  <c r="D88" i="37" s="1"/>
  <c r="E106" i="1"/>
  <c r="E114" i="1"/>
  <c r="D104" i="37" s="1"/>
  <c r="E119" i="1"/>
  <c r="D109" i="37" s="1"/>
  <c r="E127" i="1"/>
  <c r="E132" i="1"/>
  <c r="D122" i="37" s="1"/>
  <c r="E135" i="1"/>
  <c r="D125" i="37" s="1"/>
  <c r="E143" i="1"/>
  <c r="D133" i="37" s="1"/>
  <c r="E156" i="1"/>
  <c r="D146" i="37" s="1"/>
  <c r="E295" i="1"/>
  <c r="E299" i="1"/>
  <c r="D288" i="37" s="1"/>
  <c r="E307" i="1"/>
  <c r="D296" i="37" s="1"/>
  <c r="E312" i="1"/>
  <c r="E321" i="1"/>
  <c r="D310" i="37" s="1"/>
  <c r="E326" i="1"/>
  <c r="D315" i="37" s="1"/>
  <c r="E331" i="1"/>
  <c r="D320" i="37" s="1"/>
  <c r="E334" i="1"/>
  <c r="D323" i="37" s="1"/>
  <c r="E340" i="1"/>
  <c r="D329" i="37" s="1"/>
  <c r="E343" i="1"/>
  <c r="D332" i="37" s="1"/>
  <c r="D46" i="1"/>
  <c r="C36" i="37" s="1"/>
  <c r="H36" i="37" s="1"/>
  <c r="D59" i="1"/>
  <c r="D62" i="1"/>
  <c r="C52" i="37" s="1"/>
  <c r="H52" i="37" s="1"/>
  <c r="D67" i="1"/>
  <c r="C57" i="37" s="1"/>
  <c r="H57" i="37" s="1"/>
  <c r="D70" i="1"/>
  <c r="C60" i="37" s="1"/>
  <c r="H60" i="37" s="1"/>
  <c r="D73" i="1"/>
  <c r="D76" i="1"/>
  <c r="C66" i="37" s="1"/>
  <c r="D79" i="1"/>
  <c r="C69" i="37" s="1"/>
  <c r="H69" i="37" s="1"/>
  <c r="D83" i="1"/>
  <c r="D91" i="1"/>
  <c r="C81" i="37" s="1"/>
  <c r="H81" i="37" s="1"/>
  <c r="D98" i="1"/>
  <c r="C88" i="37" s="1"/>
  <c r="D106" i="1"/>
  <c r="D114" i="1"/>
  <c r="C104" i="37" s="1"/>
  <c r="D119" i="1"/>
  <c r="C109" i="37" s="1"/>
  <c r="D127" i="1"/>
  <c r="D132" i="1"/>
  <c r="C122" i="37" s="1"/>
  <c r="D135" i="1"/>
  <c r="C125" i="37" s="1"/>
  <c r="H125" i="37" s="1"/>
  <c r="D143" i="1"/>
  <c r="D146" i="1"/>
  <c r="C136" i="37" s="1"/>
  <c r="D156" i="1"/>
  <c r="D295" i="1"/>
  <c r="C284" i="37" s="1"/>
  <c r="D299" i="1"/>
  <c r="C288" i="37" s="1"/>
  <c r="H288" i="37" s="1"/>
  <c r="D307" i="1"/>
  <c r="D312" i="1"/>
  <c r="C301" i="37" s="1"/>
  <c r="D321" i="1"/>
  <c r="C310" i="37" s="1"/>
  <c r="D326" i="1"/>
  <c r="D331" i="1"/>
  <c r="D334" i="1"/>
  <c r="C323" i="37" s="1"/>
  <c r="D340" i="1"/>
  <c r="D339" i="1" s="1"/>
  <c r="E160" i="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24" i="1"/>
  <c r="D214" i="37" s="1"/>
  <c r="E239" i="1"/>
  <c r="D229" i="37" s="1"/>
  <c r="E242" i="1"/>
  <c r="D232" i="37" s="1"/>
  <c r="E247" i="1"/>
  <c r="D237" i="37" s="1"/>
  <c r="E232" i="1"/>
  <c r="D222" i="37" s="1"/>
  <c r="E256" i="1"/>
  <c r="E260" i="1"/>
  <c r="D250" i="37" s="1"/>
  <c r="E263" i="1"/>
  <c r="D253" i="37" s="1"/>
  <c r="E266" i="1"/>
  <c r="D256" i="37" s="1"/>
  <c r="E272" i="1"/>
  <c r="D262" i="37" s="1"/>
  <c r="E275" i="1"/>
  <c r="D265" i="37" s="1"/>
  <c r="E281" i="1"/>
  <c r="D271" i="37" s="1"/>
  <c r="E282" i="1"/>
  <c r="D272" i="37" s="1"/>
  <c r="E348" i="1"/>
  <c r="E352" i="1"/>
  <c r="D341" i="37" s="1"/>
  <c r="E360" i="1"/>
  <c r="E365" i="1"/>
  <c r="D354" i="37" s="1"/>
  <c r="E374" i="1"/>
  <c r="D363" i="37" s="1"/>
  <c r="E379" i="1"/>
  <c r="D368" i="37" s="1"/>
  <c r="E384" i="1"/>
  <c r="D373" i="37" s="1"/>
  <c r="E387" i="1"/>
  <c r="D376" i="37" s="1"/>
  <c r="E393" i="1"/>
  <c r="D382" i="37" s="1"/>
  <c r="E400" i="1"/>
  <c r="D389" i="37" s="1"/>
  <c r="E402" i="1"/>
  <c r="D391" i="37" s="1"/>
  <c r="E404" i="1"/>
  <c r="D393" i="37" s="1"/>
  <c r="E406" i="1"/>
  <c r="D395" i="37" s="1"/>
  <c r="D160" i="1"/>
  <c r="C150" i="37" s="1"/>
  <c r="D165" i="1"/>
  <c r="C155" i="37" s="1"/>
  <c r="D167" i="1"/>
  <c r="D172" i="1"/>
  <c r="C162" i="37" s="1"/>
  <c r="D177" i="1"/>
  <c r="C167" i="37" s="1"/>
  <c r="D185" i="1"/>
  <c r="D195" i="1"/>
  <c r="D197" i="1"/>
  <c r="C187" i="37" s="1"/>
  <c r="D206" i="1"/>
  <c r="D211" i="1"/>
  <c r="D219" i="1"/>
  <c r="C209" i="37" s="1"/>
  <c r="D225" i="1"/>
  <c r="D228" i="1"/>
  <c r="D239" i="1"/>
  <c r="C229" i="37" s="1"/>
  <c r="D242" i="1"/>
  <c r="D247" i="1"/>
  <c r="D256" i="1"/>
  <c r="C246" i="37" s="1"/>
  <c r="D260" i="1"/>
  <c r="D263" i="1"/>
  <c r="C253" i="37" s="1"/>
  <c r="D266" i="1"/>
  <c r="C256" i="37" s="1"/>
  <c r="D272" i="1"/>
  <c r="D275" i="1"/>
  <c r="D281" i="1"/>
  <c r="D282" i="1"/>
  <c r="D348" i="1"/>
  <c r="C337" i="37" s="1"/>
  <c r="D352" i="1"/>
  <c r="D360" i="1"/>
  <c r="C349" i="37" s="1"/>
  <c r="D365" i="1"/>
  <c r="C354" i="37" s="1"/>
  <c r="D374" i="1"/>
  <c r="D379" i="1"/>
  <c r="D384" i="1"/>
  <c r="C373" i="37" s="1"/>
  <c r="D387" i="1"/>
  <c r="C376" i="37" s="1"/>
  <c r="D393" i="1"/>
  <c r="D400" i="1"/>
  <c r="D402" i="1"/>
  <c r="D404" i="1"/>
  <c r="C393" i="37" s="1"/>
  <c r="D406" i="1"/>
  <c r="C395" i="37" s="1"/>
  <c r="E417" i="1"/>
  <c r="E418" i="1"/>
  <c r="D417" i="1"/>
  <c r="D418" i="1"/>
  <c r="D657" i="1"/>
  <c r="E657" i="1"/>
  <c r="D801" i="1"/>
  <c r="E801" i="1"/>
  <c r="D788" i="37" s="1"/>
  <c r="D887" i="1"/>
  <c r="C874" i="37" s="1"/>
  <c r="E887" i="1"/>
  <c r="D874" i="37" s="1"/>
  <c r="D972" i="1"/>
  <c r="E972" i="1"/>
  <c r="D959" i="37" s="1"/>
  <c r="D1013" i="1"/>
  <c r="C997" i="37" s="1"/>
  <c r="D15" i="30"/>
  <c r="D43" i="30"/>
  <c r="C1508" i="37" s="1"/>
  <c r="D51" i="30"/>
  <c r="C1516" i="37" s="1"/>
  <c r="D57" i="30"/>
  <c r="C1522" i="37" s="1"/>
  <c r="D62" i="30"/>
  <c r="C1527" i="37" s="1"/>
  <c r="D67" i="30"/>
  <c r="D72" i="30"/>
  <c r="C1537" i="37" s="1"/>
  <c r="D77" i="30"/>
  <c r="C1542" i="37" s="1"/>
  <c r="D82" i="30"/>
  <c r="C1547" i="37" s="1"/>
  <c r="D87" i="30"/>
  <c r="C1552" i="37" s="1"/>
  <c r="D92" i="30"/>
  <c r="C1557" i="37" s="1"/>
  <c r="D97" i="30"/>
  <c r="C1562" i="37" s="1"/>
  <c r="D102" i="30"/>
  <c r="C1567" i="37" s="1"/>
  <c r="D108" i="30"/>
  <c r="C1573" i="37" s="1"/>
  <c r="H1573" i="37" s="1"/>
  <c r="B241" i="3"/>
  <c r="B237" i="3"/>
  <c r="B236" i="3"/>
  <c r="B234" i="3"/>
  <c r="B151" i="3"/>
  <c r="B149" i="3"/>
  <c r="B148" i="3"/>
  <c r="B147" i="3"/>
  <c r="B143" i="3"/>
  <c r="B141" i="3"/>
  <c r="B140" i="3"/>
  <c r="B139" i="3"/>
  <c r="B135" i="3"/>
  <c r="B133" i="3"/>
  <c r="B132" i="3"/>
  <c r="B131" i="3"/>
  <c r="B127" i="3"/>
  <c r="B125" i="3"/>
  <c r="B124" i="3"/>
  <c r="B123" i="3"/>
  <c r="B119" i="3"/>
  <c r="B117" i="3"/>
  <c r="B116" i="3"/>
  <c r="B115" i="3"/>
  <c r="B111" i="3"/>
  <c r="B109" i="3"/>
  <c r="B108" i="3"/>
  <c r="B103" i="3"/>
  <c r="B101" i="3"/>
  <c r="B100" i="3"/>
  <c r="B99" i="3"/>
  <c r="B95" i="3"/>
  <c r="B93" i="3"/>
  <c r="B92" i="3"/>
  <c r="B87" i="3"/>
  <c r="B85" i="3"/>
  <c r="B84" i="3"/>
  <c r="B83" i="3"/>
  <c r="B79" i="3"/>
  <c r="B77" i="3"/>
  <c r="B76" i="3"/>
  <c r="B75" i="3"/>
  <c r="B71" i="3"/>
  <c r="B69" i="3"/>
  <c r="B68" i="3"/>
  <c r="B67" i="3"/>
  <c r="B63" i="3"/>
  <c r="B61" i="3"/>
  <c r="B60" i="3"/>
  <c r="B55" i="3"/>
  <c r="B53" i="3"/>
  <c r="B52" i="3"/>
  <c r="B51" i="3"/>
  <c r="B47" i="3"/>
  <c r="B45" i="3"/>
  <c r="B44" i="3"/>
  <c r="B36" i="3"/>
  <c r="B35" i="3"/>
  <c r="B33" i="3"/>
  <c r="B28"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7" i="27"/>
  <c r="F176" i="27"/>
  <c r="F172" i="27"/>
  <c r="F171" i="27"/>
  <c r="F170" i="27"/>
  <c r="F168" i="27"/>
  <c r="F167" i="27"/>
  <c r="F166" i="27"/>
  <c r="F165" i="27"/>
  <c r="F164" i="27"/>
  <c r="F163" i="27"/>
  <c r="F162" i="27"/>
  <c r="F161" i="27"/>
  <c r="F160" i="27"/>
  <c r="F159" i="27"/>
  <c r="F158" i="27"/>
  <c r="F157" i="27"/>
  <c r="F156" i="27"/>
  <c r="F155" i="27"/>
  <c r="F153" i="27"/>
  <c r="F152" i="27"/>
  <c r="F150" i="27"/>
  <c r="F149" i="27"/>
  <c r="F148" i="27"/>
  <c r="F146" i="27"/>
  <c r="F145" i="27"/>
  <c r="F144" i="27"/>
  <c r="F143" i="27"/>
  <c r="F142" i="27"/>
  <c r="F141" i="27"/>
  <c r="F140"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3" i="27"/>
  <c r="F82" i="27"/>
  <c r="F81" i="27"/>
  <c r="F80" i="27"/>
  <c r="F79" i="27"/>
  <c r="F78" i="27"/>
  <c r="F77" i="27"/>
  <c r="F76" i="27"/>
  <c r="F73" i="27"/>
  <c r="F72" i="27"/>
  <c r="F71" i="27"/>
  <c r="F70" i="27"/>
  <c r="F69" i="27"/>
  <c r="F68" i="27"/>
  <c r="F67" i="27"/>
  <c r="F66" i="27"/>
  <c r="F65" i="27"/>
  <c r="F64" i="27"/>
  <c r="F63" i="27"/>
  <c r="F61" i="27"/>
  <c r="F60" i="27"/>
  <c r="F59" i="27"/>
  <c r="F57" i="27"/>
  <c r="F56" i="27"/>
  <c r="F55" i="27"/>
  <c r="F54" i="27"/>
  <c r="F53" i="27"/>
  <c r="F52" i="27"/>
  <c r="F51" i="27"/>
  <c r="F50" i="27"/>
  <c r="F49" i="27"/>
  <c r="F48" i="27"/>
  <c r="F47" i="27"/>
  <c r="F46" i="27"/>
  <c r="F45" i="27"/>
  <c r="F44" i="27"/>
  <c r="F43" i="27"/>
  <c r="F42" i="27"/>
  <c r="F41" i="27"/>
  <c r="F40" i="27"/>
  <c r="F39" i="27"/>
  <c r="F38" i="27"/>
  <c r="F37" i="27"/>
  <c r="F36" i="27"/>
  <c r="F34" i="27"/>
  <c r="F33" i="27"/>
  <c r="F32" i="27"/>
  <c r="F31" i="27"/>
  <c r="F30" i="27"/>
  <c r="F29" i="27"/>
  <c r="F28" i="27"/>
  <c r="F27" i="27"/>
  <c r="F26" i="27"/>
  <c r="F24" i="27"/>
  <c r="F23" i="27"/>
  <c r="F22" i="27"/>
  <c r="F21" i="27"/>
  <c r="F20" i="27"/>
  <c r="F17" i="27"/>
  <c r="F16" i="27"/>
  <c r="F15" i="27"/>
  <c r="A153" i="36"/>
  <c r="A152" i="36"/>
  <c r="A151" i="36"/>
  <c r="A1018" i="1"/>
  <c r="A1017" i="1"/>
  <c r="A1016" i="1"/>
  <c r="J61" i="42"/>
  <c r="I47" i="42"/>
  <c r="B47" i="42"/>
  <c r="I46" i="42"/>
  <c r="B46" i="42"/>
  <c r="K45" i="42"/>
  <c r="J45" i="42"/>
  <c r="I45" i="42"/>
  <c r="B45" i="42"/>
  <c r="A5" i="42"/>
  <c r="L14" i="37"/>
  <c r="C18" i="42"/>
  <c r="B7" i="30" s="1"/>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P3" i="3"/>
  <c r="B3" i="19"/>
  <c r="C20" i="42"/>
  <c r="L33" i="37"/>
  <c r="L32" i="37"/>
  <c r="L31" i="37"/>
  <c r="L30" i="37"/>
  <c r="L28" i="37"/>
  <c r="L29" i="37"/>
  <c r="L27" i="37"/>
  <c r="L24" i="37"/>
  <c r="L22" i="37"/>
  <c r="N22" i="42"/>
  <c r="K26" i="37" s="1"/>
  <c r="L26" i="37"/>
  <c r="L25" i="37"/>
  <c r="L23" i="37"/>
  <c r="L19" i="37"/>
  <c r="L17" i="37"/>
  <c r="L16" i="37"/>
  <c r="L15" i="37"/>
  <c r="L13" i="37"/>
  <c r="K13" i="37"/>
  <c r="K20" i="37"/>
  <c r="L20" i="37" s="1"/>
  <c r="K21" i="37"/>
  <c r="L21" i="37"/>
  <c r="K18" i="37"/>
  <c r="L18" i="37" s="1"/>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I49" i="42"/>
  <c r="B49" i="42"/>
  <c r="I48" i="42"/>
  <c r="B48" i="42"/>
  <c r="B5" i="1"/>
  <c r="K51" i="42"/>
  <c r="F46" i="36"/>
  <c r="F50" i="36"/>
  <c r="F114" i="36"/>
  <c r="F43" i="36"/>
  <c r="F13" i="36"/>
  <c r="F29" i="36"/>
  <c r="F73" i="36"/>
  <c r="F97" i="36"/>
  <c r="F37" i="3" l="1"/>
  <c r="B37" i="3" s="1"/>
  <c r="H109" i="37"/>
  <c r="H1506" i="37"/>
  <c r="G1499" i="37"/>
  <c r="G1484" i="37"/>
  <c r="G1575" i="37"/>
  <c r="G1488" i="37"/>
  <c r="G1408" i="37"/>
  <c r="F244" i="3"/>
  <c r="B244" i="3" s="1"/>
  <c r="H1239" i="37"/>
  <c r="G1224" i="37"/>
  <c r="G1172" i="37"/>
  <c r="G1156" i="37"/>
  <c r="G1068" i="37"/>
  <c r="H1047" i="37"/>
  <c r="G680" i="37"/>
  <c r="F169" i="3"/>
  <c r="B169" i="3" s="1"/>
  <c r="F165" i="3"/>
  <c r="B165" i="3" s="1"/>
  <c r="G191" i="37"/>
  <c r="F43" i="3"/>
  <c r="B43" i="3" s="1"/>
  <c r="F42" i="3"/>
  <c r="B42" i="3" s="1"/>
  <c r="F173" i="3"/>
  <c r="B173" i="3" s="1"/>
  <c r="F41" i="3"/>
  <c r="B41" i="3" s="1"/>
  <c r="F171" i="3"/>
  <c r="B171" i="3" s="1"/>
  <c r="G179" i="37"/>
  <c r="G172" i="37"/>
  <c r="F39" i="3"/>
  <c r="B39" i="3" s="1"/>
  <c r="G156" i="37"/>
  <c r="E138" i="1"/>
  <c r="D128" i="37" s="1"/>
  <c r="E58" i="1"/>
  <c r="D48" i="37" s="1"/>
  <c r="K50" i="42"/>
  <c r="F17" i="36"/>
  <c r="F35" i="27"/>
  <c r="F85" i="27"/>
  <c r="F147" i="27"/>
  <c r="F178" i="27"/>
  <c r="D250" i="1"/>
  <c r="E392" i="1"/>
  <c r="D381" i="37" s="1"/>
  <c r="D294" i="1"/>
  <c r="E131" i="1"/>
  <c r="D121" i="37" s="1"/>
  <c r="E474" i="1"/>
  <c r="D462" i="37" s="1"/>
  <c r="E12" i="36"/>
  <c r="D12" i="36"/>
  <c r="E236" i="27"/>
  <c r="D1222" i="37" s="1"/>
  <c r="E139" i="27"/>
  <c r="D1125" i="37" s="1"/>
  <c r="D151" i="27"/>
  <c r="F151" i="27" s="1"/>
  <c r="F419" i="1"/>
  <c r="F207" i="3"/>
  <c r="B207" i="3" s="1"/>
  <c r="F175" i="3"/>
  <c r="B175" i="3" s="1"/>
  <c r="I1459" i="37"/>
  <c r="F239" i="3"/>
  <c r="B239" i="3" s="1"/>
  <c r="F107" i="3"/>
  <c r="B107" i="3" s="1"/>
  <c r="F91" i="3"/>
  <c r="B91" i="3" s="1"/>
  <c r="G1577" i="37"/>
  <c r="G1561" i="37"/>
  <c r="G1473" i="37"/>
  <c r="I1473" i="37" s="1"/>
  <c r="G1471" i="37"/>
  <c r="I1471" i="37" s="1"/>
  <c r="G1463" i="37"/>
  <c r="I1463" i="37" s="1"/>
  <c r="G1459" i="37"/>
  <c r="G1457" i="37"/>
  <c r="I1457" i="37" s="1"/>
  <c r="G1453" i="37"/>
  <c r="I1453" i="37" s="1"/>
  <c r="G1449" i="37"/>
  <c r="I1449" i="37" s="1"/>
  <c r="G1445" i="37"/>
  <c r="I1445" i="37" s="1"/>
  <c r="G1439" i="37"/>
  <c r="I1439" i="37" s="1"/>
  <c r="F205" i="27"/>
  <c r="D399" i="1"/>
  <c r="E96" i="36"/>
  <c r="D1380" i="37" s="1"/>
  <c r="D96" i="36"/>
  <c r="C1380" i="37" s="1"/>
  <c r="H1327" i="37"/>
  <c r="H1304" i="37"/>
  <c r="D84" i="27"/>
  <c r="E13" i="33"/>
  <c r="D1434" i="37" s="1"/>
  <c r="F215" i="3"/>
  <c r="B215" i="3" s="1"/>
  <c r="F183" i="3"/>
  <c r="B183" i="3" s="1"/>
  <c r="F167" i="3"/>
  <c r="B167" i="3" s="1"/>
  <c r="F235" i="3"/>
  <c r="B235" i="3" s="1"/>
  <c r="G1576" i="37"/>
  <c r="G1572" i="37"/>
  <c r="G1475" i="37"/>
  <c r="G1469" i="37"/>
  <c r="I1469" i="37" s="1"/>
  <c r="G1465" i="37"/>
  <c r="I1465" i="37" s="1"/>
  <c r="G1461" i="37"/>
  <c r="I1461" i="37" s="1"/>
  <c r="G1455" i="37"/>
  <c r="G1447" i="37"/>
  <c r="I1447" i="37" s="1"/>
  <c r="G1443" i="37"/>
  <c r="I1443" i="37" s="1"/>
  <c r="G1441" i="37"/>
  <c r="I1441" i="37" s="1"/>
  <c r="G1437" i="37"/>
  <c r="F57" i="36"/>
  <c r="F82" i="36"/>
  <c r="F58" i="27"/>
  <c r="F62" i="27"/>
  <c r="F154" i="27"/>
  <c r="F237" i="27"/>
  <c r="D396" i="1"/>
  <c r="C385" i="37" s="1"/>
  <c r="D159" i="1"/>
  <c r="E396" i="1"/>
  <c r="D385" i="37" s="1"/>
  <c r="D82" i="1"/>
  <c r="C72" i="37" s="1"/>
  <c r="D572" i="1"/>
  <c r="E598" i="1"/>
  <c r="D586" i="37" s="1"/>
  <c r="E422" i="1"/>
  <c r="E519" i="1"/>
  <c r="D507" i="37" s="1"/>
  <c r="F221" i="3"/>
  <c r="B221" i="3" s="1"/>
  <c r="F218" i="3"/>
  <c r="B218" i="3" s="1"/>
  <c r="F206" i="3"/>
  <c r="B206" i="3" s="1"/>
  <c r="F201" i="3"/>
  <c r="B201" i="3" s="1"/>
  <c r="F199" i="3"/>
  <c r="B199" i="3" s="1"/>
  <c r="F189" i="3"/>
  <c r="B189" i="3" s="1"/>
  <c r="F174" i="3"/>
  <c r="B174" i="3" s="1"/>
  <c r="I1475" i="37"/>
  <c r="I1455" i="37"/>
  <c r="F238" i="3"/>
  <c r="B238" i="3" s="1"/>
  <c r="F230" i="3"/>
  <c r="B230" i="3" s="1"/>
  <c r="G1568" i="37"/>
  <c r="G1476" i="37"/>
  <c r="I1476" i="37" s="1"/>
  <c r="G1470" i="37"/>
  <c r="I1470" i="37" s="1"/>
  <c r="G1462" i="37"/>
  <c r="I1462" i="37" s="1"/>
  <c r="G1456" i="37"/>
  <c r="I1456" i="37" s="1"/>
  <c r="G1452" i="37"/>
  <c r="I1452" i="37" s="1"/>
  <c r="G1448" i="37"/>
  <c r="I1448" i="37" s="1"/>
  <c r="G1444" i="37"/>
  <c r="I1444" i="37" s="1"/>
  <c r="G1438" i="37"/>
  <c r="I1438" i="37" s="1"/>
  <c r="G1294" i="37"/>
  <c r="G1290" i="37"/>
  <c r="G1286" i="37"/>
  <c r="G1282" i="37"/>
  <c r="G1278" i="37"/>
  <c r="G1274" i="37"/>
  <c r="G1270" i="37"/>
  <c r="G1266" i="37"/>
  <c r="G1262" i="37"/>
  <c r="G1258" i="37"/>
  <c r="G1254" i="37"/>
  <c r="G1250" i="37"/>
  <c r="G979" i="37"/>
  <c r="G975" i="37"/>
  <c r="G971" i="37"/>
  <c r="G967" i="37"/>
  <c r="G963" i="37"/>
  <c r="G941" i="37"/>
  <c r="G937" i="37"/>
  <c r="G933" i="37"/>
  <c r="G929" i="37"/>
  <c r="G976" i="37"/>
  <c r="G972" i="37"/>
  <c r="G968" i="37"/>
  <c r="G964" i="37"/>
  <c r="G960" i="37"/>
  <c r="G1292" i="37"/>
  <c r="G1288" i="37"/>
  <c r="G1284" i="37"/>
  <c r="G1280" i="37"/>
  <c r="G1276" i="37"/>
  <c r="G1272" i="37"/>
  <c r="G1268" i="37"/>
  <c r="G1264" i="37"/>
  <c r="G1260" i="37"/>
  <c r="G1256" i="37"/>
  <c r="G1252" i="37"/>
  <c r="G1248" i="37"/>
  <c r="G977" i="37"/>
  <c r="G973" i="37"/>
  <c r="G969" i="37"/>
  <c r="G965" i="37"/>
  <c r="G939" i="37"/>
  <c r="G935" i="37"/>
  <c r="G931" i="37"/>
  <c r="G860" i="37"/>
  <c r="G856" i="37"/>
  <c r="G852" i="37"/>
  <c r="G848" i="37"/>
  <c r="G844" i="37"/>
  <c r="G840" i="37"/>
  <c r="G836" i="37"/>
  <c r="G832" i="37"/>
  <c r="G828" i="37"/>
  <c r="G824" i="37"/>
  <c r="G820" i="37"/>
  <c r="G816" i="37"/>
  <c r="G812" i="37"/>
  <c r="G808" i="37"/>
  <c r="G804" i="37"/>
  <c r="G800" i="37"/>
  <c r="G796" i="37"/>
  <c r="G792" i="37"/>
  <c r="G861" i="37"/>
  <c r="G857" i="37"/>
  <c r="G853" i="37"/>
  <c r="G849" i="37"/>
  <c r="G845" i="37"/>
  <c r="G841" i="37"/>
  <c r="G837" i="37"/>
  <c r="G833" i="37"/>
  <c r="G829" i="37"/>
  <c r="G825" i="37"/>
  <c r="G821" i="37"/>
  <c r="G817" i="37"/>
  <c r="G813" i="37"/>
  <c r="G809" i="37"/>
  <c r="G805" i="37"/>
  <c r="G801" i="37"/>
  <c r="G797" i="37"/>
  <c r="G793" i="37"/>
  <c r="G789" i="37"/>
  <c r="G961" i="37"/>
  <c r="G668" i="37"/>
  <c r="G664" i="37"/>
  <c r="G660" i="37"/>
  <c r="G656" i="37"/>
  <c r="G652" i="37"/>
  <c r="G665" i="37"/>
  <c r="G661" i="37"/>
  <c r="G657" i="37"/>
  <c r="G653" i="37"/>
  <c r="G649" i="37"/>
  <c r="G645" i="37"/>
  <c r="G1417" i="37"/>
  <c r="G641" i="37"/>
  <c r="G356" i="37"/>
  <c r="G210" i="37"/>
  <c r="G194" i="37"/>
  <c r="G184" i="37"/>
  <c r="G178" i="37"/>
  <c r="G160" i="37"/>
  <c r="G681" i="37"/>
  <c r="G675" i="37"/>
  <c r="G1032" i="37"/>
  <c r="G1012" i="37"/>
  <c r="G1007" i="37"/>
  <c r="H1001" i="37"/>
  <c r="G646" i="37"/>
  <c r="G643" i="37"/>
  <c r="G6" i="3"/>
  <c r="H1437" i="37"/>
  <c r="I1437" i="37" s="1"/>
  <c r="H1417" i="37"/>
  <c r="G648" i="37"/>
  <c r="H641" i="37"/>
  <c r="G401" i="37"/>
  <c r="H210" i="37"/>
  <c r="G192" i="37"/>
  <c r="G190" i="37"/>
  <c r="G188" i="37"/>
  <c r="H178" i="37"/>
  <c r="G176" i="37"/>
  <c r="G171" i="37"/>
  <c r="G169" i="37"/>
  <c r="G166" i="37"/>
  <c r="H160" i="37"/>
  <c r="G147" i="37"/>
  <c r="D131" i="1"/>
  <c r="D113" i="1"/>
  <c r="D58" i="1"/>
  <c r="F14" i="27"/>
  <c r="F25" i="27"/>
  <c r="F19" i="27"/>
  <c r="D18" i="27"/>
  <c r="D13" i="27" s="1"/>
  <c r="G1001" i="37"/>
  <c r="L156" i="3"/>
  <c r="P155" i="3"/>
  <c r="C22" i="42"/>
  <c r="B7" i="36"/>
  <c r="B7" i="33"/>
  <c r="C388" i="37"/>
  <c r="F399" i="1"/>
  <c r="C103" i="37"/>
  <c r="H1567" i="37"/>
  <c r="G1567" i="37"/>
  <c r="D644" i="37"/>
  <c r="I24" i="3"/>
  <c r="E690" i="1"/>
  <c r="D677" i="37" s="1"/>
  <c r="C363" i="37"/>
  <c r="F374" i="1"/>
  <c r="C265" i="37"/>
  <c r="F275" i="1"/>
  <c r="C250" i="37"/>
  <c r="H250" i="37" s="1"/>
  <c r="F260" i="1"/>
  <c r="D259" i="1"/>
  <c r="C149" i="37"/>
  <c r="D337" i="37"/>
  <c r="E347" i="1"/>
  <c r="C328" i="37"/>
  <c r="F339" i="1"/>
  <c r="C283" i="37"/>
  <c r="F294" i="1"/>
  <c r="C534" i="37"/>
  <c r="F546" i="1"/>
  <c r="D533" i="1"/>
  <c r="C481" i="37"/>
  <c r="F493" i="1"/>
  <c r="G1380" i="37"/>
  <c r="H1380" i="37"/>
  <c r="E235" i="27"/>
  <c r="D1221" i="37" s="1"/>
  <c r="C644" i="37"/>
  <c r="H24" i="3"/>
  <c r="F657" i="1"/>
  <c r="D690" i="1"/>
  <c r="C406" i="37"/>
  <c r="F417" i="1"/>
  <c r="D648" i="1"/>
  <c r="C389" i="37"/>
  <c r="F400" i="1"/>
  <c r="C262" i="37"/>
  <c r="H262" i="37" s="1"/>
  <c r="F272" i="1"/>
  <c r="C240" i="37"/>
  <c r="F250" i="1"/>
  <c r="C201" i="37"/>
  <c r="H201" i="37" s="1"/>
  <c r="F211" i="1"/>
  <c r="C175" i="37"/>
  <c r="H175" i="37" s="1"/>
  <c r="F185" i="1"/>
  <c r="D171" i="1"/>
  <c r="C157" i="37"/>
  <c r="H157" i="37" s="1"/>
  <c r="F167" i="1"/>
  <c r="E259" i="1"/>
  <c r="D249" i="37" s="1"/>
  <c r="C329" i="37"/>
  <c r="F340" i="1"/>
  <c r="D284" i="37"/>
  <c r="E294" i="1"/>
  <c r="C583" i="37"/>
  <c r="F595" i="1"/>
  <c r="D585" i="1"/>
  <c r="C560" i="37"/>
  <c r="F572" i="1"/>
  <c r="D580" i="37"/>
  <c r="E585" i="1"/>
  <c r="D573" i="37" s="1"/>
  <c r="C517" i="37"/>
  <c r="D519" i="1"/>
  <c r="F529" i="1"/>
  <c r="C432" i="37"/>
  <c r="F444" i="1"/>
  <c r="C416" i="37"/>
  <c r="F428" i="1"/>
  <c r="C587" i="37"/>
  <c r="K155" i="3"/>
  <c r="D598" i="1"/>
  <c r="F599" i="1"/>
  <c r="C235" i="37"/>
  <c r="H235" i="37" s="1"/>
  <c r="F245" i="1"/>
  <c r="C476" i="37"/>
  <c r="R155" i="3"/>
  <c r="F488" i="1"/>
  <c r="D487" i="1"/>
  <c r="C450" i="37"/>
  <c r="F462" i="1"/>
  <c r="D461" i="1"/>
  <c r="C333" i="37"/>
  <c r="D343" i="1"/>
  <c r="F344" i="1"/>
  <c r="C226" i="37"/>
  <c r="F236" i="1"/>
  <c r="D232" i="1"/>
  <c r="C129" i="37"/>
  <c r="H129" i="37" s="1"/>
  <c r="K160" i="3"/>
  <c r="N160" i="3"/>
  <c r="M162" i="3"/>
  <c r="I157" i="3"/>
  <c r="H157" i="3" s="1"/>
  <c r="F157" i="3" s="1"/>
  <c r="B157" i="3" s="1"/>
  <c r="D138" i="1"/>
  <c r="F139" i="1"/>
  <c r="C44" i="37"/>
  <c r="H44" i="37" s="1"/>
  <c r="F54" i="1"/>
  <c r="D50" i="1"/>
  <c r="C33" i="37"/>
  <c r="H33" i="37" s="1"/>
  <c r="F43" i="1"/>
  <c r="C19" i="37"/>
  <c r="H19" i="37" s="1"/>
  <c r="F29" i="1"/>
  <c r="C619" i="37"/>
  <c r="F631" i="1"/>
  <c r="D630" i="1"/>
  <c r="C567" i="37"/>
  <c r="J160" i="3"/>
  <c r="M160" i="3"/>
  <c r="J159" i="3"/>
  <c r="L159" i="3"/>
  <c r="F579" i="1"/>
  <c r="G1230" i="37"/>
  <c r="H1230" i="37"/>
  <c r="C1242" i="37"/>
  <c r="D255" i="27"/>
  <c r="G1557" i="37"/>
  <c r="H1557" i="37"/>
  <c r="G1537" i="37"/>
  <c r="H1537" i="37"/>
  <c r="G1516" i="37"/>
  <c r="H1516" i="37"/>
  <c r="D407" i="37"/>
  <c r="E649" i="1"/>
  <c r="D637" i="37" s="1"/>
  <c r="C272" i="37"/>
  <c r="H272" i="37" s="1"/>
  <c r="F282" i="1"/>
  <c r="C218" i="37"/>
  <c r="F228" i="1"/>
  <c r="C196" i="37"/>
  <c r="H196" i="37" s="1"/>
  <c r="F206" i="1"/>
  <c r="D205" i="1"/>
  <c r="D349" i="37"/>
  <c r="G349" i="37" s="1"/>
  <c r="E359" i="1"/>
  <c r="D348" i="37" s="1"/>
  <c r="C133" i="37"/>
  <c r="H133" i="37" s="1"/>
  <c r="F143" i="1"/>
  <c r="C73" i="37"/>
  <c r="H73" i="37" s="1"/>
  <c r="F83" i="1"/>
  <c r="C63" i="37"/>
  <c r="H63" i="37" s="1"/>
  <c r="F73" i="1"/>
  <c r="C49" i="37"/>
  <c r="H49" i="37" s="1"/>
  <c r="F59" i="1"/>
  <c r="D301" i="37"/>
  <c r="E306" i="1"/>
  <c r="D295" i="37" s="1"/>
  <c r="C598" i="37"/>
  <c r="F610" i="1"/>
  <c r="C453" i="37"/>
  <c r="F465" i="1"/>
  <c r="D410" i="37"/>
  <c r="D1330" i="37"/>
  <c r="E42" i="36"/>
  <c r="G1295" i="37"/>
  <c r="H1295" i="37"/>
  <c r="D1174" i="37"/>
  <c r="H247" i="3"/>
  <c r="C407" i="37"/>
  <c r="F418" i="1"/>
  <c r="D649" i="1"/>
  <c r="C391" i="37"/>
  <c r="F402" i="1"/>
  <c r="D359" i="1"/>
  <c r="C341" i="37"/>
  <c r="F352" i="1"/>
  <c r="C232" i="37"/>
  <c r="F242" i="1"/>
  <c r="C185" i="37"/>
  <c r="H185" i="37" s="1"/>
  <c r="F195" i="1"/>
  <c r="C315" i="37"/>
  <c r="F326" i="1"/>
  <c r="C146" i="37"/>
  <c r="F156" i="1"/>
  <c r="D117" i="37"/>
  <c r="E113" i="1"/>
  <c r="D103" i="37" s="1"/>
  <c r="G103" i="37" s="1"/>
  <c r="C556" i="37"/>
  <c r="F568" i="1"/>
  <c r="D564" i="37"/>
  <c r="G564" i="37" s="1"/>
  <c r="E572" i="1"/>
  <c r="D560" i="37" s="1"/>
  <c r="C499" i="37"/>
  <c r="F511" i="1"/>
  <c r="C1413" i="37"/>
  <c r="D121" i="36"/>
  <c r="G1373" i="37"/>
  <c r="H1373" i="37"/>
  <c r="B7" i="1"/>
  <c r="F96" i="36"/>
  <c r="B7" i="27"/>
  <c r="G1552" i="37"/>
  <c r="H1552" i="37"/>
  <c r="C1532" i="37"/>
  <c r="D56" i="30"/>
  <c r="G1508" i="37"/>
  <c r="H1508" i="37"/>
  <c r="C959" i="37"/>
  <c r="F972" i="1"/>
  <c r="C788" i="37"/>
  <c r="F801" i="1"/>
  <c r="D406" i="37"/>
  <c r="E648" i="1"/>
  <c r="D636" i="37" s="1"/>
  <c r="C382" i="37"/>
  <c r="F393" i="1"/>
  <c r="D392" i="1"/>
  <c r="C368" i="37"/>
  <c r="F379" i="1"/>
  <c r="D347" i="1"/>
  <c r="C271" i="37"/>
  <c r="F281" i="1"/>
  <c r="C237" i="37"/>
  <c r="H237" i="37" s="1"/>
  <c r="F247" i="1"/>
  <c r="C215" i="37"/>
  <c r="H215" i="37" s="1"/>
  <c r="F225" i="1"/>
  <c r="D224" i="1"/>
  <c r="D246" i="37"/>
  <c r="G246" i="37" s="1"/>
  <c r="E250" i="1"/>
  <c r="D240" i="37" s="1"/>
  <c r="E205" i="1"/>
  <c r="D195" i="37" s="1"/>
  <c r="E171" i="1"/>
  <c r="D161" i="37" s="1"/>
  <c r="D150" i="37"/>
  <c r="G150" i="37" s="1"/>
  <c r="E159" i="1"/>
  <c r="G26" i="3" s="1"/>
  <c r="F26" i="3" s="1"/>
  <c r="C320" i="37"/>
  <c r="F331" i="1"/>
  <c r="C296" i="37"/>
  <c r="H296" i="37" s="1"/>
  <c r="F307" i="1"/>
  <c r="D306" i="1"/>
  <c r="D145" i="1"/>
  <c r="C121" i="37"/>
  <c r="H121" i="37" s="1"/>
  <c r="F131" i="1"/>
  <c r="C117" i="37"/>
  <c r="F127" i="1"/>
  <c r="C96" i="37"/>
  <c r="F106" i="1"/>
  <c r="C48" i="37"/>
  <c r="F58" i="1"/>
  <c r="D96" i="37"/>
  <c r="E82" i="1"/>
  <c r="D72" i="37" s="1"/>
  <c r="C622" i="37"/>
  <c r="F634" i="1"/>
  <c r="D530" i="37"/>
  <c r="G530" i="37" s="1"/>
  <c r="E533" i="1"/>
  <c r="C467" i="37"/>
  <c r="D474" i="1"/>
  <c r="F479" i="1"/>
  <c r="D494" i="37"/>
  <c r="E487" i="1"/>
  <c r="D475" i="37" s="1"/>
  <c r="D1413" i="37"/>
  <c r="E121" i="36"/>
  <c r="G1352" i="37"/>
  <c r="H1352" i="37"/>
  <c r="C1330" i="37"/>
  <c r="D42" i="36"/>
  <c r="G1562" i="37"/>
  <c r="H1562" i="37"/>
  <c r="H1547" i="37"/>
  <c r="G1547" i="37"/>
  <c r="H1527" i="37"/>
  <c r="G1527" i="37"/>
  <c r="C1480" i="37"/>
  <c r="D13" i="30"/>
  <c r="G395" i="37"/>
  <c r="H395" i="37"/>
  <c r="G385" i="37"/>
  <c r="H385" i="37"/>
  <c r="G376" i="37"/>
  <c r="H376" i="37"/>
  <c r="G354" i="37"/>
  <c r="H354" i="37"/>
  <c r="G337" i="37"/>
  <c r="H337" i="37"/>
  <c r="H256" i="37"/>
  <c r="H246" i="37"/>
  <c r="H229" i="37"/>
  <c r="H167" i="37"/>
  <c r="H155" i="37"/>
  <c r="G310" i="37"/>
  <c r="H310" i="37"/>
  <c r="G136" i="37"/>
  <c r="H136" i="37"/>
  <c r="G88" i="37"/>
  <c r="H88" i="37"/>
  <c r="G610" i="37"/>
  <c r="H610" i="37"/>
  <c r="G592" i="37"/>
  <c r="H592" i="37"/>
  <c r="G578" i="37"/>
  <c r="H578" i="37"/>
  <c r="G561" i="37"/>
  <c r="H561" i="37"/>
  <c r="G543" i="37"/>
  <c r="H543" i="37"/>
  <c r="G527" i="37"/>
  <c r="H527" i="37"/>
  <c r="G508" i="37"/>
  <c r="H508" i="37"/>
  <c r="G487" i="37"/>
  <c r="H487" i="37"/>
  <c r="G472" i="37"/>
  <c r="H472" i="37"/>
  <c r="G445" i="37"/>
  <c r="H445" i="37"/>
  <c r="G423" i="37"/>
  <c r="H423" i="37"/>
  <c r="G386" i="37"/>
  <c r="H386" i="37"/>
  <c r="C514" i="37"/>
  <c r="J158" i="3"/>
  <c r="J161" i="3"/>
  <c r="L158" i="3"/>
  <c r="L161" i="3"/>
  <c r="C456" i="37"/>
  <c r="J155" i="3"/>
  <c r="G411" i="37"/>
  <c r="H411" i="37"/>
  <c r="D4" i="37"/>
  <c r="E13" i="1"/>
  <c r="C570" i="37"/>
  <c r="J156" i="3"/>
  <c r="C522" i="37"/>
  <c r="L163" i="3"/>
  <c r="J163" i="3"/>
  <c r="G1421" i="37"/>
  <c r="H1421" i="37"/>
  <c r="G1406" i="37"/>
  <c r="H1406" i="37"/>
  <c r="G1385" i="37"/>
  <c r="H1385" i="37"/>
  <c r="G1341" i="37"/>
  <c r="H1341" i="37"/>
  <c r="G1319" i="37"/>
  <c r="G1301" i="37"/>
  <c r="H1301" i="37"/>
  <c r="G1226" i="37"/>
  <c r="H1226" i="37"/>
  <c r="D204" i="27"/>
  <c r="G1182" i="37"/>
  <c r="H1182" i="37"/>
  <c r="E123" i="27"/>
  <c r="D1109" i="37" s="1"/>
  <c r="E75" i="27"/>
  <c r="H18" i="3"/>
  <c r="C1155" i="37"/>
  <c r="H1133" i="37"/>
  <c r="G1133" i="37"/>
  <c r="G1110" i="37"/>
  <c r="H1110" i="37"/>
  <c r="H1021" i="37"/>
  <c r="G1021" i="37"/>
  <c r="G1472" i="37"/>
  <c r="G1458" i="37"/>
  <c r="H1458" i="37"/>
  <c r="E175" i="27"/>
  <c r="F35" i="1"/>
  <c r="F51" i="1"/>
  <c r="F67" i="1"/>
  <c r="F79" i="1"/>
  <c r="F91" i="1"/>
  <c r="F119" i="1"/>
  <c r="F135" i="1"/>
  <c r="F219" i="1"/>
  <c r="F239" i="1"/>
  <c r="F251" i="1"/>
  <c r="F263" i="1"/>
  <c r="F312" i="1"/>
  <c r="F348" i="1"/>
  <c r="F360" i="1"/>
  <c r="F384" i="1"/>
  <c r="F396" i="1"/>
  <c r="F404" i="1"/>
  <c r="F437" i="1"/>
  <c r="F449" i="1"/>
  <c r="F457" i="1"/>
  <c r="F481" i="1"/>
  <c r="F497" i="1"/>
  <c r="F573" i="1"/>
  <c r="F617" i="1"/>
  <c r="F637" i="1"/>
  <c r="E145" i="1"/>
  <c r="D135" i="37" s="1"/>
  <c r="H1472" i="37"/>
  <c r="G1542" i="37"/>
  <c r="H1542" i="37"/>
  <c r="G1522" i="37"/>
  <c r="H1522" i="37"/>
  <c r="G997" i="37"/>
  <c r="H997" i="37"/>
  <c r="G874" i="37"/>
  <c r="H874" i="37"/>
  <c r="G393" i="37"/>
  <c r="H393" i="37"/>
  <c r="G373" i="37"/>
  <c r="H373" i="37"/>
  <c r="H349" i="37"/>
  <c r="G253" i="37"/>
  <c r="H253" i="37"/>
  <c r="H209" i="37"/>
  <c r="H187" i="37"/>
  <c r="G162" i="37"/>
  <c r="H162" i="37"/>
  <c r="E399" i="1"/>
  <c r="D388" i="37" s="1"/>
  <c r="G323" i="37"/>
  <c r="H323" i="37"/>
  <c r="G301" i="37"/>
  <c r="H301" i="37"/>
  <c r="H284" i="37"/>
  <c r="G122" i="37"/>
  <c r="H122" i="37"/>
  <c r="G104" i="37"/>
  <c r="H104" i="37"/>
  <c r="G66" i="37"/>
  <c r="H66" i="37"/>
  <c r="G625" i="37"/>
  <c r="H625" i="37"/>
  <c r="G605" i="37"/>
  <c r="H605" i="37"/>
  <c r="G574" i="37"/>
  <c r="H574" i="37"/>
  <c r="G536" i="37"/>
  <c r="H536" i="37"/>
  <c r="G485" i="37"/>
  <c r="H485" i="37"/>
  <c r="G469" i="37"/>
  <c r="H469" i="37"/>
  <c r="G459" i="37"/>
  <c r="H459" i="37"/>
  <c r="G437" i="37"/>
  <c r="H437" i="37"/>
  <c r="G419" i="37"/>
  <c r="H419" i="37"/>
  <c r="H1398" i="37"/>
  <c r="G1398" i="37"/>
  <c r="G1381" i="37"/>
  <c r="H1381" i="37"/>
  <c r="G1357" i="37"/>
  <c r="H1357" i="37"/>
  <c r="G1334" i="37"/>
  <c r="H1334" i="37"/>
  <c r="G1313" i="37"/>
  <c r="H1313" i="37"/>
  <c r="G1297" i="37"/>
  <c r="H1297" i="37"/>
  <c r="G1234" i="37"/>
  <c r="H1234" i="37"/>
  <c r="H1223" i="37"/>
  <c r="G1223" i="37"/>
  <c r="G1208" i="37"/>
  <c r="H1208" i="37"/>
  <c r="G1175" i="37"/>
  <c r="H1175" i="37"/>
  <c r="C1137" i="37"/>
  <c r="G243" i="3"/>
  <c r="G1126" i="37"/>
  <c r="H1126" i="37"/>
  <c r="C1078" i="37"/>
  <c r="G242" i="3"/>
  <c r="G1071" i="37"/>
  <c r="H1071" i="37"/>
  <c r="H1055" i="37"/>
  <c r="G1055" i="37"/>
  <c r="H1037" i="37"/>
  <c r="G1037" i="37"/>
  <c r="G1011" i="37"/>
  <c r="H1011" i="37"/>
  <c r="F56" i="1"/>
  <c r="F76" i="1"/>
  <c r="F132" i="1"/>
  <c r="F160" i="1"/>
  <c r="F172" i="1"/>
  <c r="F256" i="1"/>
  <c r="F321" i="1"/>
  <c r="F365" i="1"/>
  <c r="F397" i="1"/>
  <c r="F506" i="1"/>
  <c r="F526" i="1"/>
  <c r="F534" i="1"/>
  <c r="F542" i="1"/>
  <c r="F582" i="1"/>
  <c r="F586" i="1"/>
  <c r="F590" i="1"/>
  <c r="F622" i="1"/>
  <c r="F887" i="1"/>
  <c r="G408" i="37"/>
  <c r="H408" i="37"/>
  <c r="F186" i="3"/>
  <c r="B186" i="3" s="1"/>
  <c r="F178" i="3"/>
  <c r="B178" i="3" s="1"/>
  <c r="F170" i="3"/>
  <c r="B170" i="3" s="1"/>
  <c r="H1467" i="37"/>
  <c r="H1435" i="37"/>
  <c r="H1191" i="37"/>
  <c r="G1191" i="37"/>
  <c r="D175" i="27"/>
  <c r="I18" i="3"/>
  <c r="D1155" i="37"/>
  <c r="E84" i="27"/>
  <c r="D1070" i="37" s="1"/>
  <c r="E18" i="27"/>
  <c r="D1004" i="37" s="1"/>
  <c r="G1140" i="37"/>
  <c r="H1140" i="37"/>
  <c r="D123" i="27"/>
  <c r="H1097" i="37"/>
  <c r="G1097" i="37"/>
  <c r="D75" i="27"/>
  <c r="G1048" i="37"/>
  <c r="H1048" i="37"/>
  <c r="H1033" i="37"/>
  <c r="G1033" i="37"/>
  <c r="H1005" i="37"/>
  <c r="G1005" i="37"/>
  <c r="D13" i="33"/>
  <c r="E29" i="33"/>
  <c r="F165" i="1"/>
  <c r="F177" i="1"/>
  <c r="F197" i="1"/>
  <c r="F233" i="1"/>
  <c r="F334" i="1"/>
  <c r="F406" i="1"/>
  <c r="F423" i="1"/>
  <c r="F431" i="1"/>
  <c r="F435" i="1"/>
  <c r="F471" i="1"/>
  <c r="F475" i="1"/>
  <c r="F499" i="1"/>
  <c r="F523" i="1"/>
  <c r="F539" i="1"/>
  <c r="F555" i="1"/>
  <c r="E339" i="1"/>
  <c r="D328" i="37" s="1"/>
  <c r="G596" i="37"/>
  <c r="H596" i="37"/>
  <c r="G580" i="37"/>
  <c r="H580" i="37"/>
  <c r="G548" i="37"/>
  <c r="H548" i="37"/>
  <c r="E630" i="1"/>
  <c r="D618" i="37" s="1"/>
  <c r="G511" i="37"/>
  <c r="H511" i="37"/>
  <c r="G494" i="37"/>
  <c r="H494" i="37"/>
  <c r="G463" i="37"/>
  <c r="H463" i="37"/>
  <c r="D422" i="1"/>
  <c r="G425" i="37"/>
  <c r="H425" i="37"/>
  <c r="E461" i="1"/>
  <c r="D449" i="37" s="1"/>
  <c r="C13" i="37"/>
  <c r="H13" i="37" s="1"/>
  <c r="I155" i="3"/>
  <c r="I156" i="3"/>
  <c r="L160" i="3"/>
  <c r="K159" i="3"/>
  <c r="I160" i="3"/>
  <c r="H160" i="3" s="1"/>
  <c r="F160" i="3" s="1"/>
  <c r="B160" i="3" s="1"/>
  <c r="I159" i="3"/>
  <c r="E136" i="36"/>
  <c r="D1420" i="37" s="1"/>
  <c r="D136" i="36"/>
  <c r="G1409" i="37"/>
  <c r="H1409" i="37"/>
  <c r="H1390" i="37"/>
  <c r="G1390" i="37"/>
  <c r="G1366" i="37"/>
  <c r="H1366" i="37"/>
  <c r="G1345" i="37"/>
  <c r="H1345" i="37"/>
  <c r="G1327" i="37"/>
  <c r="G1304" i="37"/>
  <c r="E255" i="27"/>
  <c r="D1241" i="37" s="1"/>
  <c r="E204" i="27"/>
  <c r="D236" i="27"/>
  <c r="G1218" i="37"/>
  <c r="H1218" i="37"/>
  <c r="D188" i="27"/>
  <c r="G1164" i="37"/>
  <c r="H1164" i="37"/>
  <c r="E151" i="27"/>
  <c r="E92" i="27"/>
  <c r="D139" i="27"/>
  <c r="H1117" i="37"/>
  <c r="G1117" i="37"/>
  <c r="G1079" i="37"/>
  <c r="H1079" i="37"/>
  <c r="G1062" i="37"/>
  <c r="H1062" i="37"/>
  <c r="G1044" i="37"/>
  <c r="H1044" i="37"/>
  <c r="G1027" i="37"/>
  <c r="H1027" i="37"/>
  <c r="G1000" i="37"/>
  <c r="H1000" i="37"/>
  <c r="D45" i="33"/>
  <c r="D29" i="33"/>
  <c r="G1442" i="37"/>
  <c r="H1442" i="37"/>
  <c r="F46" i="1"/>
  <c r="F62" i="1"/>
  <c r="F70" i="1"/>
  <c r="F98" i="1"/>
  <c r="F114" i="1"/>
  <c r="F146" i="1"/>
  <c r="F266" i="1"/>
  <c r="F295" i="1"/>
  <c r="F299" i="1"/>
  <c r="F387" i="1"/>
  <c r="F468" i="1"/>
  <c r="F484" i="1"/>
  <c r="F520" i="1"/>
  <c r="F548" i="1"/>
  <c r="F560" i="1"/>
  <c r="F576" i="1"/>
  <c r="F592" i="1"/>
  <c r="F604" i="1"/>
  <c r="F608" i="1"/>
  <c r="C4" i="37"/>
  <c r="H4" i="37" s="1"/>
  <c r="N155" i="3"/>
  <c r="I162" i="3"/>
  <c r="K162" i="3"/>
  <c r="I163" i="3"/>
  <c r="N156" i="3"/>
  <c r="K158" i="3"/>
  <c r="I161" i="3"/>
  <c r="K163" i="3"/>
  <c r="D13" i="1"/>
  <c r="K161" i="3"/>
  <c r="I158" i="3"/>
  <c r="H158" i="3" s="1"/>
  <c r="F158" i="3" s="1"/>
  <c r="B158" i="3" s="1"/>
  <c r="H1319" i="37"/>
  <c r="H1451" i="37"/>
  <c r="G1573" i="37"/>
  <c r="G240" i="37"/>
  <c r="F152" i="3"/>
  <c r="B152" i="3" s="1"/>
  <c r="F144" i="3"/>
  <c r="B144" i="3" s="1"/>
  <c r="F136" i="3"/>
  <c r="B136" i="3" s="1"/>
  <c r="F128" i="3"/>
  <c r="B128" i="3" s="1"/>
  <c r="F120" i="3"/>
  <c r="B120" i="3" s="1"/>
  <c r="F112" i="3"/>
  <c r="B112" i="3" s="1"/>
  <c r="F104" i="3"/>
  <c r="B104" i="3" s="1"/>
  <c r="F96" i="3"/>
  <c r="B96" i="3" s="1"/>
  <c r="F88" i="3"/>
  <c r="B88" i="3" s="1"/>
  <c r="F80" i="3"/>
  <c r="B80" i="3" s="1"/>
  <c r="F72" i="3"/>
  <c r="B72" i="3" s="1"/>
  <c r="F64" i="3"/>
  <c r="B64" i="3" s="1"/>
  <c r="F56" i="3"/>
  <c r="B56" i="3" s="1"/>
  <c r="F48" i="3"/>
  <c r="B48" i="3" s="1"/>
  <c r="F40" i="3"/>
  <c r="B40" i="3" s="1"/>
  <c r="F32" i="3"/>
  <c r="B32" i="3" s="1"/>
  <c r="G1574" i="37"/>
  <c r="H1574" i="37"/>
  <c r="G1570" i="37"/>
  <c r="H1570" i="37"/>
  <c r="G1566" i="37"/>
  <c r="H1566" i="37"/>
  <c r="G1490" i="37"/>
  <c r="H1490" i="37"/>
  <c r="G296" i="37"/>
  <c r="G288" i="37"/>
  <c r="G256" i="37"/>
  <c r="G155" i="37"/>
  <c r="G52" i="37"/>
  <c r="G46" i="37"/>
  <c r="G36" i="37"/>
  <c r="G187" i="37"/>
  <c r="G19" i="37"/>
  <c r="D31" i="30"/>
  <c r="C1496" i="37" s="1"/>
  <c r="C1498" i="37"/>
  <c r="H1498" i="37" s="1"/>
  <c r="G284" i="37"/>
  <c r="G235" i="37"/>
  <c r="G229" i="37"/>
  <c r="G60" i="37"/>
  <c r="G44" i="37"/>
  <c r="G237" i="37"/>
  <c r="G157" i="37"/>
  <c r="G133" i="37"/>
  <c r="G125" i="37"/>
  <c r="G117" i="37"/>
  <c r="G109" i="37"/>
  <c r="G69" i="37"/>
  <c r="G13" i="37"/>
  <c r="G223" i="37"/>
  <c r="G215" i="37"/>
  <c r="G175" i="37"/>
  <c r="G167" i="37"/>
  <c r="G63" i="37"/>
  <c r="G241" i="37"/>
  <c r="G209" i="37"/>
  <c r="G185" i="37"/>
  <c r="G81" i="37"/>
  <c r="G57" i="37"/>
  <c r="G49" i="37"/>
  <c r="G41" i="37"/>
  <c r="G33" i="37"/>
  <c r="G25" i="37"/>
  <c r="G1498" i="37" l="1"/>
  <c r="E13" i="27"/>
  <c r="D1296" i="37"/>
  <c r="K43" i="42"/>
  <c r="G4" i="37"/>
  <c r="E421" i="1"/>
  <c r="F113" i="1"/>
  <c r="F82" i="1"/>
  <c r="F159" i="1"/>
  <c r="C1070" i="37"/>
  <c r="G1070" i="37" s="1"/>
  <c r="F84" i="27"/>
  <c r="G256" i="3"/>
  <c r="F256" i="3" s="1"/>
  <c r="B256" i="3" s="1"/>
  <c r="C1296" i="37"/>
  <c r="J43" i="42"/>
  <c r="F12" i="36"/>
  <c r="H163" i="3"/>
  <c r="F163" i="3" s="1"/>
  <c r="B163" i="3" s="1"/>
  <c r="G129" i="37"/>
  <c r="G73" i="37"/>
  <c r="C1004" i="37"/>
  <c r="F18" i="27"/>
  <c r="C999" i="37"/>
  <c r="F13" i="27"/>
  <c r="H155" i="3"/>
  <c r="F155" i="3" s="1"/>
  <c r="B155" i="3" s="1"/>
  <c r="C1125" i="37"/>
  <c r="F139" i="27"/>
  <c r="C1222" i="37"/>
  <c r="D235" i="27"/>
  <c r="F236" i="27"/>
  <c r="C1061" i="37"/>
  <c r="H19" i="3"/>
  <c r="D74" i="27"/>
  <c r="J53" i="42"/>
  <c r="F75" i="27"/>
  <c r="C1161" i="37"/>
  <c r="G245" i="3"/>
  <c r="D174" i="27"/>
  <c r="F175" i="27"/>
  <c r="C1478" i="37"/>
  <c r="D49" i="30"/>
  <c r="D1405" i="37"/>
  <c r="K46" i="42"/>
  <c r="G315" i="37"/>
  <c r="H315" i="37"/>
  <c r="G407" i="37"/>
  <c r="H407" i="37"/>
  <c r="D409" i="37"/>
  <c r="G476" i="37"/>
  <c r="H476" i="37"/>
  <c r="C507" i="37"/>
  <c r="F519" i="1"/>
  <c r="C161" i="37"/>
  <c r="F171" i="1"/>
  <c r="D336" i="37"/>
  <c r="E346" i="1"/>
  <c r="G363" i="37"/>
  <c r="H363" i="37"/>
  <c r="D999" i="37"/>
  <c r="C222" i="37"/>
  <c r="F232" i="1"/>
  <c r="C332" i="37"/>
  <c r="F343" i="1"/>
  <c r="G450" i="37"/>
  <c r="H450" i="37"/>
  <c r="C586" i="37"/>
  <c r="F598" i="1"/>
  <c r="G416" i="37"/>
  <c r="H416" i="37"/>
  <c r="G583" i="37"/>
  <c r="H583" i="37"/>
  <c r="G329" i="37"/>
  <c r="H329" i="37"/>
  <c r="C521" i="37"/>
  <c r="D532" i="1"/>
  <c r="F533" i="1"/>
  <c r="B26" i="3"/>
  <c r="G250" i="37"/>
  <c r="H161" i="3"/>
  <c r="F161" i="3" s="1"/>
  <c r="B161" i="3" s="1"/>
  <c r="D1078" i="37"/>
  <c r="H242" i="3"/>
  <c r="C1174" i="37"/>
  <c r="G247" i="3"/>
  <c r="F247" i="3" s="1"/>
  <c r="B247" i="3" s="1"/>
  <c r="F188" i="27"/>
  <c r="D1190" i="37"/>
  <c r="H248" i="3"/>
  <c r="C1420" i="37"/>
  <c r="F136" i="36"/>
  <c r="C410" i="37"/>
  <c r="F422" i="1"/>
  <c r="D421" i="1"/>
  <c r="H530" i="37"/>
  <c r="H564" i="37"/>
  <c r="C1434" i="37"/>
  <c r="D12" i="33"/>
  <c r="F164" i="3"/>
  <c r="F242" i="3"/>
  <c r="B242" i="3" s="1"/>
  <c r="H150" i="37"/>
  <c r="H1070" i="37"/>
  <c r="D1061" i="37"/>
  <c r="I19" i="3"/>
  <c r="E74" i="27"/>
  <c r="D1060" i="37" s="1"/>
  <c r="K53" i="42"/>
  <c r="C1190" i="37"/>
  <c r="G248" i="3"/>
  <c r="F248" i="3" s="1"/>
  <c r="B248" i="3" s="1"/>
  <c r="F204" i="27"/>
  <c r="G522" i="37"/>
  <c r="H522" i="37"/>
  <c r="G456" i="37"/>
  <c r="H456" i="37"/>
  <c r="G1480" i="37"/>
  <c r="H1480" i="37"/>
  <c r="G1330" i="37"/>
  <c r="H1330" i="37"/>
  <c r="C462" i="37"/>
  <c r="F474" i="1"/>
  <c r="C135" i="37"/>
  <c r="F145" i="1"/>
  <c r="C214" i="37"/>
  <c r="F224" i="1"/>
  <c r="G382" i="37"/>
  <c r="H382" i="37"/>
  <c r="G788" i="37"/>
  <c r="H788" i="37"/>
  <c r="G391" i="37"/>
  <c r="H391" i="37"/>
  <c r="G598" i="37"/>
  <c r="H598" i="37"/>
  <c r="C1241" i="37"/>
  <c r="F255" i="27"/>
  <c r="G619" i="37"/>
  <c r="H619" i="37"/>
  <c r="G333" i="37"/>
  <c r="H333" i="37"/>
  <c r="C475" i="37"/>
  <c r="F487" i="1"/>
  <c r="G517" i="37"/>
  <c r="H517" i="37"/>
  <c r="G560" i="37"/>
  <c r="H560" i="37"/>
  <c r="D283" i="37"/>
  <c r="E293" i="1"/>
  <c r="G406" i="37"/>
  <c r="H406" i="37"/>
  <c r="G644" i="37"/>
  <c r="H644" i="37"/>
  <c r="G283" i="37"/>
  <c r="H283" i="37"/>
  <c r="G388" i="37"/>
  <c r="H388" i="37"/>
  <c r="G1496" i="37"/>
  <c r="H1496" i="37"/>
  <c r="D1450" i="37"/>
  <c r="E12" i="33"/>
  <c r="K49" i="42"/>
  <c r="G96" i="37"/>
  <c r="H96" i="37"/>
  <c r="G1413" i="37"/>
  <c r="H1413" i="37"/>
  <c r="G232" i="37"/>
  <c r="H232" i="37"/>
  <c r="G196" i="37"/>
  <c r="G272" i="37"/>
  <c r="H162" i="3"/>
  <c r="F162" i="3" s="1"/>
  <c r="B162" i="3" s="1"/>
  <c r="G1078" i="37"/>
  <c r="H1078" i="37"/>
  <c r="G514" i="37"/>
  <c r="H514" i="37"/>
  <c r="G467" i="37"/>
  <c r="H467" i="37"/>
  <c r="G622" i="37"/>
  <c r="H622" i="37"/>
  <c r="G48" i="37"/>
  <c r="H48" i="37"/>
  <c r="H117" i="37"/>
  <c r="C295" i="37"/>
  <c r="F306" i="1"/>
  <c r="G320" i="37"/>
  <c r="H320" i="37"/>
  <c r="G368" i="37"/>
  <c r="H368" i="37"/>
  <c r="C1521" i="37"/>
  <c r="D50" i="30"/>
  <c r="K59" i="42"/>
  <c r="G499" i="37"/>
  <c r="H499" i="37"/>
  <c r="G556" i="37"/>
  <c r="H556" i="37"/>
  <c r="G146" i="37"/>
  <c r="H146" i="37"/>
  <c r="G341" i="37"/>
  <c r="H341" i="37"/>
  <c r="C637" i="37"/>
  <c r="F649" i="1"/>
  <c r="D1326" i="37"/>
  <c r="K44" i="42"/>
  <c r="E148" i="36"/>
  <c r="C195" i="37"/>
  <c r="F205" i="1"/>
  <c r="G218" i="37"/>
  <c r="H218" i="37"/>
  <c r="G1242" i="37"/>
  <c r="H1242" i="37"/>
  <c r="G567" i="37"/>
  <c r="H567" i="37"/>
  <c r="C40" i="37"/>
  <c r="F50" i="1"/>
  <c r="C128" i="37"/>
  <c r="F138" i="1"/>
  <c r="G226" i="37"/>
  <c r="H226" i="37"/>
  <c r="C449" i="37"/>
  <c r="F461" i="1"/>
  <c r="G587" i="37"/>
  <c r="H587" i="37"/>
  <c r="G432" i="37"/>
  <c r="H432" i="37"/>
  <c r="C573" i="37"/>
  <c r="F585" i="1"/>
  <c r="H240" i="37"/>
  <c r="G389" i="37"/>
  <c r="H389" i="37"/>
  <c r="C677" i="37"/>
  <c r="F690" i="1"/>
  <c r="G534" i="37"/>
  <c r="H534" i="37"/>
  <c r="D158" i="1"/>
  <c r="C249" i="37"/>
  <c r="F259" i="1"/>
  <c r="G265" i="37"/>
  <c r="H265" i="37"/>
  <c r="D3" i="37"/>
  <c r="E12" i="1"/>
  <c r="C1326" i="37"/>
  <c r="F42" i="36"/>
  <c r="D148" i="36"/>
  <c r="J44" i="42"/>
  <c r="C336" i="37"/>
  <c r="F347" i="1"/>
  <c r="D346" i="1"/>
  <c r="C1450" i="37"/>
  <c r="J49" i="42"/>
  <c r="D1137" i="37"/>
  <c r="G1137" i="37" s="1"/>
  <c r="H243" i="3"/>
  <c r="F243" i="3" s="1"/>
  <c r="B243" i="3" s="1"/>
  <c r="G121" i="37"/>
  <c r="G201" i="37"/>
  <c r="G262" i="37"/>
  <c r="C3" i="37"/>
  <c r="D12" i="1"/>
  <c r="F13" i="1"/>
  <c r="C1466" i="37"/>
  <c r="J50" i="42"/>
  <c r="H159" i="3"/>
  <c r="F159" i="3" s="1"/>
  <c r="B159" i="3" s="1"/>
  <c r="H156" i="3"/>
  <c r="F156" i="3" s="1"/>
  <c r="B156" i="3" s="1"/>
  <c r="C1109" i="37"/>
  <c r="F123" i="27"/>
  <c r="D1161" i="37"/>
  <c r="H245" i="3"/>
  <c r="E174" i="27"/>
  <c r="H1155" i="37"/>
  <c r="G1155" i="37"/>
  <c r="G570" i="37"/>
  <c r="H570" i="37"/>
  <c r="D521" i="37"/>
  <c r="E532" i="1"/>
  <c r="D149" i="37"/>
  <c r="G149" i="37" s="1"/>
  <c r="E158" i="1"/>
  <c r="G271" i="37"/>
  <c r="H271" i="37"/>
  <c r="C381" i="37"/>
  <c r="F392" i="1"/>
  <c r="H959" i="37"/>
  <c r="G959" i="37"/>
  <c r="G1532" i="37"/>
  <c r="H1532" i="37"/>
  <c r="C1405" i="37"/>
  <c r="J46" i="42"/>
  <c r="F121" i="36"/>
  <c r="C348" i="37"/>
  <c r="F359" i="1"/>
  <c r="G453" i="37"/>
  <c r="H453" i="37"/>
  <c r="C618" i="37"/>
  <c r="F630" i="1"/>
  <c r="C636" i="37"/>
  <c r="F648" i="1"/>
  <c r="G481" i="37"/>
  <c r="H481" i="37"/>
  <c r="D293" i="1"/>
  <c r="G328" i="37"/>
  <c r="H328" i="37"/>
  <c r="H103" i="37"/>
  <c r="G72" i="37"/>
  <c r="H72" i="37"/>
  <c r="G1296" i="37" l="1"/>
  <c r="H1296" i="37"/>
  <c r="H1137" i="37"/>
  <c r="F245" i="3"/>
  <c r="B245" i="3" s="1"/>
  <c r="E12" i="27"/>
  <c r="K52" i="42" s="1"/>
  <c r="H1004" i="37"/>
  <c r="G1004" i="37"/>
  <c r="G636" i="37"/>
  <c r="H636" i="37"/>
  <c r="C2" i="37"/>
  <c r="D413" i="1"/>
  <c r="F12" i="1"/>
  <c r="D2" i="37"/>
  <c r="E413" i="1"/>
  <c r="G637" i="37"/>
  <c r="H637" i="37"/>
  <c r="C1514" i="37"/>
  <c r="G252" i="3"/>
  <c r="F252" i="3" s="1"/>
  <c r="B252" i="3" s="1"/>
  <c r="K57" i="42"/>
  <c r="C1060" i="37"/>
  <c r="F74" i="27"/>
  <c r="D12" i="27"/>
  <c r="H1061" i="37"/>
  <c r="G1061" i="37"/>
  <c r="C282" i="37"/>
  <c r="F293" i="1"/>
  <c r="D408" i="1"/>
  <c r="D520" i="37"/>
  <c r="E641" i="1"/>
  <c r="D629" i="37" s="1"/>
  <c r="G1450" i="37"/>
  <c r="H1450" i="37"/>
  <c r="D1432" i="37"/>
  <c r="G260" i="3" s="1"/>
  <c r="F260" i="3" s="1"/>
  <c r="B260" i="3" s="1"/>
  <c r="K47" i="42"/>
  <c r="G1434" i="37"/>
  <c r="H1434" i="37"/>
  <c r="G1174" i="37"/>
  <c r="H1174" i="37"/>
  <c r="C520" i="37"/>
  <c r="F532" i="1"/>
  <c r="D641" i="1"/>
  <c r="D998" i="37"/>
  <c r="D335" i="37"/>
  <c r="E409" i="1"/>
  <c r="D398" i="37" s="1"/>
  <c r="E640" i="1"/>
  <c r="D628" i="37" s="1"/>
  <c r="C1221" i="37"/>
  <c r="F235" i="27"/>
  <c r="G1405" i="37"/>
  <c r="H1405" i="37"/>
  <c r="H3" i="37"/>
  <c r="G3" i="37"/>
  <c r="C335" i="37"/>
  <c r="F346" i="1"/>
  <c r="D409" i="1"/>
  <c r="C1432" i="37"/>
  <c r="F148" i="36"/>
  <c r="J47" i="42"/>
  <c r="G249" i="37"/>
  <c r="H249" i="37"/>
  <c r="G449" i="37"/>
  <c r="H449" i="37"/>
  <c r="G128" i="37"/>
  <c r="H128" i="37"/>
  <c r="G295" i="37"/>
  <c r="H295" i="37"/>
  <c r="D1433" i="37"/>
  <c r="K48" i="42"/>
  <c r="G475" i="37"/>
  <c r="H475" i="37"/>
  <c r="H214" i="37"/>
  <c r="G214" i="37"/>
  <c r="G462" i="37"/>
  <c r="H462" i="37"/>
  <c r="G1190" i="37"/>
  <c r="H1190" i="37"/>
  <c r="G410" i="37"/>
  <c r="H410" i="37"/>
  <c r="G521" i="37"/>
  <c r="H521" i="37"/>
  <c r="G586" i="37"/>
  <c r="H586" i="37"/>
  <c r="G332" i="37"/>
  <c r="H332" i="37"/>
  <c r="H999" i="37"/>
  <c r="G999" i="37"/>
  <c r="G507" i="37"/>
  <c r="H507" i="37"/>
  <c r="G1478" i="37"/>
  <c r="H1478" i="37"/>
  <c r="H1161" i="37"/>
  <c r="G1161" i="37"/>
  <c r="G1222" i="37"/>
  <c r="H1222" i="37"/>
  <c r="G618" i="37"/>
  <c r="H618" i="37"/>
  <c r="G348" i="37"/>
  <c r="H348" i="37"/>
  <c r="D148" i="37"/>
  <c r="E283" i="1"/>
  <c r="D1160" i="37"/>
  <c r="E173" i="27"/>
  <c r="D1159" i="37" s="1"/>
  <c r="H1109" i="37"/>
  <c r="G1109" i="37"/>
  <c r="G1466" i="37"/>
  <c r="H1466" i="37"/>
  <c r="C148" i="37"/>
  <c r="F158" i="1"/>
  <c r="D283" i="1"/>
  <c r="G677" i="37"/>
  <c r="H677" i="37"/>
  <c r="C1515" i="37"/>
  <c r="B33" i="42" s="1"/>
  <c r="K58" i="42"/>
  <c r="D282" i="37"/>
  <c r="E408" i="1"/>
  <c r="D397" i="37" s="1"/>
  <c r="G381" i="37"/>
  <c r="H381" i="37"/>
  <c r="G336" i="37"/>
  <c r="H336" i="37"/>
  <c r="G1326" i="37"/>
  <c r="H1326" i="37"/>
  <c r="B29" i="42"/>
  <c r="G573" i="37"/>
  <c r="H573" i="37"/>
  <c r="G40" i="37"/>
  <c r="H40" i="37"/>
  <c r="H195" i="37"/>
  <c r="G195" i="37"/>
  <c r="G1521" i="37"/>
  <c r="H1521" i="37"/>
  <c r="H149" i="37"/>
  <c r="G1241" i="37"/>
  <c r="H1241" i="37"/>
  <c r="H135" i="37"/>
  <c r="G135" i="37"/>
  <c r="C1433" i="37"/>
  <c r="J48" i="42"/>
  <c r="C409" i="37"/>
  <c r="F421" i="1"/>
  <c r="D640" i="1"/>
  <c r="G1420" i="37"/>
  <c r="H1420" i="37"/>
  <c r="H222" i="37"/>
  <c r="G222" i="37"/>
  <c r="H161" i="37"/>
  <c r="G161" i="37"/>
  <c r="C1160" i="37"/>
  <c r="D173" i="27"/>
  <c r="F174" i="27"/>
  <c r="H1125" i="37"/>
  <c r="G1125" i="37"/>
  <c r="G409" i="37" l="1"/>
  <c r="H409" i="37"/>
  <c r="K8" i="37"/>
  <c r="N3" i="3"/>
  <c r="L12" i="37"/>
  <c r="L11" i="37"/>
  <c r="G335" i="37"/>
  <c r="H335" i="37"/>
  <c r="H282" i="37"/>
  <c r="G282" i="37"/>
  <c r="H1514" i="37"/>
  <c r="G1514" i="37"/>
  <c r="D402" i="37"/>
  <c r="E644" i="1"/>
  <c r="G251" i="3"/>
  <c r="F251" i="3" s="1"/>
  <c r="B251" i="3" s="1"/>
  <c r="G1432" i="37"/>
  <c r="H1432" i="37"/>
  <c r="C629" i="37"/>
  <c r="F641" i="1"/>
  <c r="G1060" i="37"/>
  <c r="H1060" i="37"/>
  <c r="G2" i="37"/>
  <c r="H2" i="37"/>
  <c r="K3" i="3"/>
  <c r="L5" i="37"/>
  <c r="K5" i="37"/>
  <c r="C1159" i="37"/>
  <c r="F173" i="27"/>
  <c r="G259" i="3"/>
  <c r="F259" i="3" s="1"/>
  <c r="C273" i="37"/>
  <c r="D285" i="1"/>
  <c r="D414" i="1"/>
  <c r="D415" i="1" s="1"/>
  <c r="F283" i="1"/>
  <c r="C398" i="37"/>
  <c r="F409" i="1"/>
  <c r="G1221" i="37"/>
  <c r="H1221" i="37"/>
  <c r="C397" i="37"/>
  <c r="F408" i="1"/>
  <c r="H148" i="37"/>
  <c r="G148" i="37"/>
  <c r="C402" i="37"/>
  <c r="D644" i="1"/>
  <c r="F413" i="1"/>
  <c r="C628" i="37"/>
  <c r="F640" i="1"/>
  <c r="G1433" i="37"/>
  <c r="H1433" i="37"/>
  <c r="G257" i="3"/>
  <c r="F257" i="3" s="1"/>
  <c r="B257" i="3" s="1"/>
  <c r="G1160" i="37"/>
  <c r="H1160" i="37"/>
  <c r="H1515" i="37"/>
  <c r="G1515" i="37"/>
  <c r="D273" i="37"/>
  <c r="E285" i="1"/>
  <c r="D275" i="37" s="1"/>
  <c r="E414" i="1"/>
  <c r="H227" i="3"/>
  <c r="G520" i="37"/>
  <c r="H520" i="37"/>
  <c r="C998" i="37"/>
  <c r="G227" i="3"/>
  <c r="F227" i="3" s="1"/>
  <c r="G231" i="3"/>
  <c r="F231" i="3" s="1"/>
  <c r="B231" i="3" s="1"/>
  <c r="F12" i="27"/>
  <c r="J52" i="42"/>
  <c r="E284" i="1"/>
  <c r="D274" i="37" s="1"/>
  <c r="D284" i="1"/>
  <c r="G250" i="3" l="1"/>
  <c r="F250" i="3" s="1"/>
  <c r="F249" i="3" s="1"/>
  <c r="E33" i="42" s="1"/>
  <c r="D403" i="37"/>
  <c r="E416" i="1"/>
  <c r="D405" i="37" s="1"/>
  <c r="I21" i="3"/>
  <c r="E645" i="1"/>
  <c r="E646" i="1" s="1"/>
  <c r="G254" i="3"/>
  <c r="F254" i="3" s="1"/>
  <c r="G255" i="3"/>
  <c r="F255" i="3" s="1"/>
  <c r="B255" i="3" s="1"/>
  <c r="C632" i="37"/>
  <c r="F644" i="1"/>
  <c r="J39" i="42"/>
  <c r="F258" i="3"/>
  <c r="E29" i="42" s="1"/>
  <c r="B259" i="3"/>
  <c r="D632" i="37"/>
  <c r="K39" i="42"/>
  <c r="B227" i="3"/>
  <c r="B27" i="42"/>
  <c r="G998" i="37"/>
  <c r="H998" i="37"/>
  <c r="G273" i="37"/>
  <c r="H273" i="37"/>
  <c r="G629" i="37"/>
  <c r="H629" i="37"/>
  <c r="E415" i="1"/>
  <c r="D404" i="37" s="1"/>
  <c r="C274" i="37"/>
  <c r="F284" i="1"/>
  <c r="C404" i="37"/>
  <c r="C403" i="37"/>
  <c r="H21" i="3"/>
  <c r="F414" i="1"/>
  <c r="D416" i="1"/>
  <c r="D645" i="1"/>
  <c r="D646" i="1" s="1"/>
  <c r="G628" i="37"/>
  <c r="H628" i="37"/>
  <c r="G402" i="37"/>
  <c r="H402" i="37"/>
  <c r="G397" i="37"/>
  <c r="H397" i="37"/>
  <c r="G398" i="37"/>
  <c r="H398" i="37"/>
  <c r="C275" i="37"/>
  <c r="F285" i="1"/>
  <c r="H1159" i="37"/>
  <c r="G1159" i="37"/>
  <c r="B250" i="3" l="1"/>
  <c r="G232" i="3"/>
  <c r="F232" i="3" s="1"/>
  <c r="B232" i="3" s="1"/>
  <c r="F415" i="1"/>
  <c r="C634" i="37"/>
  <c r="F646" i="1"/>
  <c r="J41" i="42"/>
  <c r="M3" i="3"/>
  <c r="K3" i="37"/>
  <c r="L3" i="37"/>
  <c r="D634" i="37"/>
  <c r="K41" i="42"/>
  <c r="B254" i="3"/>
  <c r="F253" i="3"/>
  <c r="E31" i="42" s="1"/>
  <c r="G404" i="37"/>
  <c r="H404" i="37"/>
  <c r="D633" i="37"/>
  <c r="E647" i="1"/>
  <c r="K40" i="42"/>
  <c r="G632" i="37"/>
  <c r="H632" i="37"/>
  <c r="C405" i="37"/>
  <c r="F416" i="1"/>
  <c r="G275" i="37"/>
  <c r="H275" i="37"/>
  <c r="C633" i="37"/>
  <c r="D647" i="1"/>
  <c r="F645" i="1"/>
  <c r="J40" i="42"/>
  <c r="G403" i="37"/>
  <c r="H403" i="37"/>
  <c r="H274" i="37"/>
  <c r="G274" i="37"/>
  <c r="F226" i="3" l="1"/>
  <c r="E27" i="42" s="1"/>
  <c r="D635" i="37"/>
  <c r="E651" i="1"/>
  <c r="D639" i="37" s="1"/>
  <c r="K42" i="42"/>
  <c r="E650" i="1"/>
  <c r="D638" i="37" s="1"/>
  <c r="C635" i="37"/>
  <c r="F647" i="1"/>
  <c r="D651" i="1"/>
  <c r="J42" i="42"/>
  <c r="G633" i="37"/>
  <c r="H633" i="37"/>
  <c r="G405" i="37"/>
  <c r="H405" i="37"/>
  <c r="D650" i="1"/>
  <c r="G634" i="37"/>
  <c r="H634" i="37"/>
  <c r="C639" i="37" l="1"/>
  <c r="F651" i="1"/>
  <c r="C638" i="37"/>
  <c r="F650" i="1"/>
  <c r="H153" i="3"/>
  <c r="G635" i="37"/>
  <c r="H635" i="37"/>
  <c r="G153" i="3"/>
  <c r="G639" i="37" l="1"/>
  <c r="H639" i="37"/>
  <c r="B25" i="42"/>
  <c r="F153" i="3"/>
  <c r="G638" i="37"/>
  <c r="L34" i="37" s="1"/>
  <c r="H638" i="37"/>
  <c r="H154" i="3" s="1"/>
  <c r="G154" i="3" s="1"/>
  <c r="F154" i="3" s="1"/>
  <c r="B154" i="3" s="1"/>
  <c r="J3" i="3" l="1"/>
  <c r="K2" i="37"/>
  <c r="L2" i="37"/>
  <c r="J6" i="42"/>
  <c r="F7" i="3" s="1"/>
  <c r="B7" i="3" s="1"/>
  <c r="K34" i="37"/>
  <c r="K35" i="37"/>
  <c r="L35" i="37"/>
  <c r="B153" i="3"/>
  <c r="F25" i="3"/>
  <c r="E25" i="42" s="1"/>
  <c r="J13" i="3" l="1"/>
  <c r="H6" i="3"/>
  <c r="F6" i="3" s="1"/>
  <c r="H8" i="3"/>
  <c r="L9" i="3"/>
  <c r="H11" i="3"/>
  <c r="J12" i="3"/>
  <c r="J14" i="3"/>
  <c r="L15" i="3"/>
  <c r="J8" i="3"/>
  <c r="H10" i="3"/>
  <c r="J11" i="3"/>
  <c r="L12" i="3"/>
  <c r="L14" i="3"/>
  <c r="H16" i="3"/>
  <c r="J20" i="3"/>
  <c r="L8" i="3"/>
  <c r="H9" i="3"/>
  <c r="J10" i="3"/>
  <c r="L11" i="3"/>
  <c r="L13" i="3"/>
  <c r="H15" i="3"/>
  <c r="J16" i="3"/>
  <c r="G20" i="3"/>
  <c r="J9" i="3"/>
  <c r="L10" i="3"/>
  <c r="H12" i="3"/>
  <c r="H20" i="3"/>
  <c r="I20" i="3"/>
  <c r="G21" i="3"/>
  <c r="F21" i="3" s="1"/>
  <c r="B21" i="3" s="1"/>
  <c r="H14" i="3"/>
  <c r="J15" i="3"/>
  <c r="L16" i="3"/>
  <c r="G19" i="3"/>
  <c r="F19" i="3" s="1"/>
  <c r="B19" i="3" s="1"/>
  <c r="G18" i="3"/>
  <c r="F18" i="3" s="1"/>
  <c r="G23" i="3"/>
  <c r="F23" i="3" s="1"/>
  <c r="G24" i="3"/>
  <c r="F24" i="3" s="1"/>
  <c r="B24" i="3" s="1"/>
  <c r="F14" i="3" l="1"/>
  <c r="B14" i="3" s="1"/>
  <c r="F20" i="3"/>
  <c r="B20" i="3" s="1"/>
  <c r="F8" i="3"/>
  <c r="B8" i="3" s="1"/>
  <c r="B18" i="3"/>
  <c r="F12" i="3"/>
  <c r="B12" i="3" s="1"/>
  <c r="F16" i="3"/>
  <c r="B16" i="3" s="1"/>
  <c r="F10" i="3"/>
  <c r="B10" i="3" s="1"/>
  <c r="B6" i="3"/>
  <c r="F22" i="3"/>
  <c r="F2" i="3" s="1"/>
  <c r="B23" i="3"/>
  <c r="F15" i="3"/>
  <c r="B15" i="3" s="1"/>
  <c r="F9" i="3"/>
  <c r="B9" i="3" s="1"/>
  <c r="F11" i="3"/>
  <c r="B11" i="3" s="1"/>
  <c r="F13" i="3"/>
  <c r="B13" i="3" s="1"/>
  <c r="F17" i="3" l="1"/>
  <c r="F4" i="3"/>
  <c r="F3" i="3" l="1"/>
  <c r="H35" i="42" s="1"/>
  <c r="L36" i="37" l="1"/>
  <c r="K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<sst xmlns="http://schemas.openxmlformats.org/spreadsheetml/2006/main" count="4832" uniqueCount="4280">
  <si>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</si>
  <si>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</si>
  <si>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</si>
  <si>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</si>
  <si>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</si>
  <si>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</si>
  <si>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</si>
  <si>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</si>
  <si>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</si>
  <si>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</si>
  <si>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</si>
  <si>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</si>
  <si>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</si>
  <si>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</si>
  <si>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</si>
  <si>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</si>
  <si>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</si>
  <si>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</si>
  <si>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</si>
  <si>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</si>
  <si>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</si>
  <si>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</si>
  <si>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</si>
  <si>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</si>
  <si>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</si>
  <si>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</si>
  <si>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</si>
  <si>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</si>
  <si>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</si>
  <si>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</si>
  <si>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</si>
  <si>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</si>
  <si>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</si>
  <si>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</si>
  <si>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</si>
  <si>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</si>
  <si>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</si>
  <si>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</si>
  <si>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</si>
  <si>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</si>
  <si>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</si>
  <si>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</si>
  <si>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</si>
  <si>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</si>
  <si>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</si>
  <si>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</si>
  <si>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</si>
  <si>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</si>
  <si>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</si>
  <si>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</si>
  <si>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</si>
  <si>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</si>
  <si>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</si>
  <si>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</si>
  <si>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</si>
  <si>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</si>
  <si>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</si>
  <si>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</si>
  <si>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</si>
  <si>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</si>
  <si>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</si>
  <si>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</si>
  <si>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</si>
  <si>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</si>
  <si>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</si>
  <si>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</si>
  <si>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</si>
  <si>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</si>
  <si>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</si>
  <si>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</si>
  <si>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</si>
  <si>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</si>
  <si>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</si>
  <si>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</si>
  <si>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</si>
  <si>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</si>
  <si>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</si>
  <si>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</si>
  <si>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</si>
  <si>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</si>
  <si>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</si>
  <si>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</si>
  <si>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</si>
  <si>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</si>
  <si>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</si>
  <si>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</si>
  <si>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</si>
  <si>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</si>
  <si>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</si>
  <si>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</si>
  <si>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</si>
  <si>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</si>
  <si>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</si>
  <si>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</si>
  <si>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</si>
  <si>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</si>
  <si>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</si>
  <si>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</si>
  <si>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</si>
  <si>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</si>
  <si>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</si>
  <si>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</si>
  <si>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</si>
  <si>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</si>
  <si>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</si>
  <si>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</si>
  <si>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</si>
  <si>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</si>
  <si>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</si>
  <si>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</si>
  <si>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</si>
  <si>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</si>
  <si>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</si>
  <si>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</si>
  <si>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</si>
  <si>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</si>
  <si>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</si>
  <si>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</si>
  <si>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</si>
  <si>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</si>
  <si>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</si>
  <si>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</si>
  <si>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</si>
  <si>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</si>
  <si>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</si>
  <si>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</si>
  <si>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</si>
  <si>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</si>
  <si>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</si>
  <si>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</si>
  <si>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</si>
  <si>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</si>
  <si>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</si>
  <si>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</si>
  <si>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</si>
  <si>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</si>
  <si>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</si>
  <si>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</si>
  <si>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</si>
  <si>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</si>
  <si>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</si>
  <si>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</si>
  <si>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</si>
  <si>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</si>
  <si>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</si>
  <si>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</si>
  <si>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</si>
  <si>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</si>
  <si>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</si>
  <si>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</si>
  <si>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</si>
  <si>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</si>
  <si>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</si>
  <si>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</si>
  <si>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</si>
  <si>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</si>
  <si>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</si>
  <si>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</si>
  <si>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</si>
  <si>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</si>
  <si>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</si>
  <si>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</si>
  <si>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</si>
  <si>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</si>
  <si>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</si>
  <si>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</si>
  <si>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</si>
  <si>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</si>
  <si>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</si>
  <si>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</si>
  <si>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</si>
  <si>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</si>
  <si>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</si>
  <si>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</si>
  <si>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</si>
  <si>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</si>
  <si>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</si>
  <si>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</si>
  <si>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</si>
  <si>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</si>
  <si>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</si>
  <si>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</si>
  <si>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</si>
  <si>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</si>
  <si>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</si>
  <si>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</si>
  <si>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</si>
  <si>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</si>
  <si>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</si>
  <si>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</si>
  <si>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</si>
  <si>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</si>
  <si>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</si>
  <si>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</si>
  <si>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</si>
  <si>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</si>
  <si>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</si>
  <si>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</si>
  <si>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</si>
  <si>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</si>
  <si>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</si>
  <si>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</si>
  <si>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</si>
  <si>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</si>
  <si>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</si>
  <si>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</si>
  <si>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</si>
  <si>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</si>
  <si>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</si>
  <si>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</si>
  <si>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</si>
  <si>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</si>
  <si>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</si>
  <si>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</si>
  <si>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</si>
  <si>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</si>
  <si>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</si>
  <si>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</si>
  <si>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</si>
  <si>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</si>
  <si>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</si>
  <si>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</si>
  <si>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</si>
  <si>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</si>
  <si>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</si>
  <si>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</si>
  <si>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</si>
  <si>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</si>
  <si>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</si>
  <si>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</si>
  <si>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</si>
  <si>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</si>
  <si>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</si>
  <si>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</si>
  <si>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</si>
  <si>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</si>
  <si>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</si>
  <si>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</si>
  <si>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</si>
  <si>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</si>
  <si>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</si>
  <si>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</si>
  <si>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</si>
  <si>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</si>
  <si>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</si>
  <si>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</si>
  <si>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</si>
  <si>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</si>
  <si>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</si>
  <si>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</si>
  <si>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</si>
  <si>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</si>
  <si>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</si>
  <si>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</si>
  <si>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</si>
  <si>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</si>
  <si>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</si>
  <si>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</si>
  <si>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</si>
  <si>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</si>
  <si>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</si>
  <si>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</si>
  <si>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</si>
  <si>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</si>
  <si>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</si>
  <si>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</si>
  <si>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</si>
  <si>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</si>
  <si>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</si>
  <si>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</si>
  <si>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</si>
  <si>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</si>
  <si>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</si>
  <si>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</si>
  <si>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</si>
  <si>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</si>
  <si>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</si>
  <si>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</si>
  <si>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</si>
  <si>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</si>
  <si>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</si>
  <si>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</si>
  <si>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</si>
  <si>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</si>
  <si>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</si>
  <si>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</si>
  <si>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</si>
  <si>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</si>
  <si>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</si>
  <si>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</si>
  <si>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</si>
  <si>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</si>
  <si>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</si>
  <si>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</si>
  <si>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</si>
  <si>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</si>
  <si>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</si>
  <si>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</si>
  <si>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</si>
  <si>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</si>
  <si>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</si>
  <si>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</si>
  <si>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</si>
  <si>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</si>
  <si>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</si>
  <si>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</si>
  <si>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</si>
  <si>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</si>
  <si>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</si>
  <si>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</si>
  <si>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</si>
  <si>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</si>
  <si>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</si>
  <si>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</si>
  <si>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</si>
  <si>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</si>
  <si>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</si>
  <si>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</si>
  <si>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</si>
  <si>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</si>
  <si>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</si>
  <si>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</si>
  <si>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</si>
  <si>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</si>
  <si>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</si>
  <si>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</si>
  <si>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</si>
  <si>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</si>
  <si>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</si>
  <si>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</si>
  <si>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</si>
  <si>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</si>
  <si>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</si>
  <si>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</si>
  <si>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</si>
  <si>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</si>
  <si>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</si>
  <si>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</si>
  <si>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</si>
  <si>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</si>
  <si>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</si>
  <si>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</si>
  <si>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</si>
  <si>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</si>
  <si>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</si>
  <si>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</si>
  <si>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</si>
  <si>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</si>
  <si>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</si>
  <si>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</si>
  <si>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</si>
  <si>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</si>
  <si>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</si>
  <si>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</si>
  <si>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</si>
  <si>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</si>
  <si>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</si>
  <si>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</si>
  <si>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</si>
  <si>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</si>
  <si>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</si>
  <si>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</si>
  <si>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</si>
  <si>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</si>
  <si>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</si>
  <si>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</si>
  <si>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</si>
  <si>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</si>
  <si>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</si>
  <si>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</si>
  <si>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</si>
  <si>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</si>
  <si>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</si>
  <si>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</si>
  <si>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</si>
  <si>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</si>
  <si>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</si>
  <si>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</si>
  <si>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</si>
  <si>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</si>
  <si>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</si>
  <si>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</si>
  <si>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</si>
  <si>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</si>
  <si>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</si>
  <si>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</si>
  <si>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</si>
  <si>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</si>
  <si>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</si>
  <si>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</si>
  <si>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</si>
  <si>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</si>
  <si>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</si>
  <si>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</si>
  <si>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</si>
  <si>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</si>
  <si>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</si>
  <si>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</si>
  <si>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</si>
  <si>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</si>
  <si>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</si>
  <si>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</si>
  <si>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</si>
  <si>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</si>
  <si>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</si>
  <si>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family val="2"/>
        <charset val="238"/>
      </rPr>
      <t>21 ne smije imati popunjene</t>
    </r>
    <r>
      <rPr>
        <sz val="8"/>
        <rFont val="Arial"/>
        <family val="2"/>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</si>
  <si>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</si>
  <si>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</si>
  <si>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</si>
  <si>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</si>
  <si>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</si>
  <si>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</si>
  <si>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</si>
  <si>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</si>
  <si>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</si>
  <si>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</si>
  <si>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</si>
  <si>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</si>
  <si>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</si>
  <si>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</si>
  <si>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</si>
  <si>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</si>
  <si>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</si>
  <si>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</si>
  <si>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</si>
  <si>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</si>
  <si>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</si>
  <si>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</si>
  <si>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</si>
  <si>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</si>
  <si>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</si>
  <si>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</si>
  <si>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</si>
  <si>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</si>
  <si>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</si>
  <si>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</si>
  <si>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</si>
  <si>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</si>
  <si>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</si>
  <si>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</si>
  <si>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</si>
  <si>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</si>
  <si>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</si>
  <si>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</si>
  <si>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</si>
  <si>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</si>
  <si>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</si>
  <si>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</si>
  <si>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</si>
  <si>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</si>
  <si>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</si>
  <si>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</si>
  <si>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</si>
  <si>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</si>
  <si>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</si>
  <si>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</si>
  <si>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</si>
  <si>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</si>
  <si>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</si>
  <si>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</si>
  <si>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</si>
  <si>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family val="2"/>
        <charset val="238"/>
      </rPr>
      <t>41 ne smije imati popunjene AOP oznake</t>
    </r>
    <r>
      <rPr>
        <sz val="8"/>
        <rFont val="Arial"/>
        <family val="2"/>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</si>
  <si>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</si>
  <si>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</si>
  <si>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</si>
  <si>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</si>
  <si>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</si>
  <si>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</si>
  <si>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</si>
  <si>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</si>
  <si>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</si>
  <si>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</si>
  <si>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</si>
  <si>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</si>
  <si>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</si>
  <si>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</si>
  <si>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</si>
  <si>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</si>
  <si>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</si>
  <si>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</si>
  <si>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</si>
  <si>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</si>
  <si>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</si>
  <si>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</si>
  <si>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</si>
  <si>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</si>
  <si>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</si>
  <si>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</si>
  <si>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</si>
  <si>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</si>
  <si>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</si>
  <si>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</si>
  <si>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</si>
  <si>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</si>
  <si>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</si>
  <si>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</si>
  <si>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</si>
  <si>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</si>
  <si>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</si>
  <si>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</si>
  <si>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</si>
  <si>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</si>
  <si>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</si>
  <si>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</si>
  <si>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</si>
  <si>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</si>
  <si>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</si>
  <si>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</si>
  <si>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</si>
  <si>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</si>
  <si>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</si>
  <si>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</si>
  <si>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</si>
  <si>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</si>
  <si>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</si>
  <si>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</si>
  <si>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</si>
  <si>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</si>
  <si>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</si>
  <si>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</si>
  <si>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</si>
  <si>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</si>
  <si>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</si>
  <si>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</si>
  <si>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</si>
  <si>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</si>
  <si>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</si>
  <si>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</si>
  <si>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</si>
  <si>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</si>
  <si>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</si>
  <si>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</si>
  <si>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</si>
  <si>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</si>
  <si>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</si>
  <si>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</si>
  <si>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</si>
  <si>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</si>
  <si>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</si>
  <si>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</si>
  <si>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</si>
  <si>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</si>
  <si>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</si>
  <si>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</si>
  <si>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</si>
  <si>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</si>
  <si>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</si>
  <si>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</si>
  <si>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</si>
  <si>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</si>
  <si>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</si>
  <si>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</si>
  <si>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</si>
  <si>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</si>
  <si>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</si>
  <si>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</si>
  <si>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</si>
  <si>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</si>
  <si>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</si>
  <si>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</si>
  <si>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</si>
  <si>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</si>
  <si>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</si>
  <si>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</si>
  <si>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</si>
  <si>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</si>
  <si>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</si>
  <si>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</si>
  <si>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</si>
  <si>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</si>
  <si>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</si>
  <si>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</si>
  <si>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</si>
  <si>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</si>
  <si>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</si>
  <si>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</si>
  <si>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</si>
  <si>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</si>
  <si>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</si>
  <si>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</si>
  <si>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</si>
  <si>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</si>
  <si>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</si>
  <si>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</si>
  <si>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</si>
  <si>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</si>
  <si>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</si>
  <si>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</si>
  <si>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</si>
  <si>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</si>
  <si>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</si>
  <si>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</si>
  <si>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</si>
  <si>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</si>
  <si>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</si>
  <si>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</si>
  <si>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</si>
  <si>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</si>
  <si>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</si>
  <si>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</si>
  <si>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</si>
  <si>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</si>
  <si>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</si>
  <si>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</si>
  <si>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</si>
  <si>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</si>
  <si>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</si>
  <si>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</si>
  <si>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</si>
  <si>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</si>
  <si>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</si>
  <si>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</si>
  <si>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</si>
  <si>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</si>
  <si>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</si>
  <si>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</si>
  <si>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</si>
  <si>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</si>
  <si>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</si>
  <si>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</si>
  <si>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</si>
  <si>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</si>
  <si>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</si>
  <si>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</si>
  <si>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</si>
  <si>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</si>
  <si>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</si>
  <si>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</si>
  <si>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</si>
  <si>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</si>
  <si>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</si>
  <si>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</si>
  <si>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</si>
  <si>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</si>
  <si>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</si>
  <si>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</si>
  <si>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</si>
  <si>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</si>
  <si>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</si>
  <si>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</si>
  <si>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</si>
  <si>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</si>
  <si>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</si>
  <si>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</si>
  <si>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</si>
  <si>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</si>
  <si>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</si>
  <si>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</si>
  <si>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</si>
  <si>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</si>
  <si>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</si>
  <si>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</si>
  <si>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</si>
  <si>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</si>
  <si>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</si>
  <si>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</si>
  <si>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</si>
  <si>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</si>
  <si>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</si>
  <si>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</si>
  <si>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</si>
  <si>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</si>
  <si>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</si>
  <si>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</si>
  <si>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</si>
  <si>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</si>
  <si>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</si>
  <si>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</si>
  <si>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</si>
  <si>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</si>
  <si>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</si>
  <si>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</si>
  <si>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</si>
  <si>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</si>
  <si>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</si>
  <si>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</si>
  <si>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</si>
  <si>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</si>
  <si>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</si>
  <si>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</si>
  <si>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</si>
  <si>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</si>
  <si>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</si>
  <si>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</si>
  <si>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</si>
  <si>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</si>
  <si>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</si>
  <si>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</si>
  <si>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</si>
  <si>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</si>
  <si>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</si>
  <si>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</si>
  <si>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</si>
  <si>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</si>
  <si>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</si>
  <si>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</si>
  <si>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</si>
  <si>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</si>
  <si>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</si>
  <si>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</si>
  <si>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</si>
  <si>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</si>
  <si>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</si>
  <si>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</si>
  <si>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</si>
  <si>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</si>
  <si>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</si>
  <si>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</si>
  <si>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</si>
  <si>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</si>
  <si>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</si>
  <si>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</si>
  <si>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</si>
  <si>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</si>
  <si>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</si>
  <si>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</si>
  <si>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</si>
  <si>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</si>
  <si>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</si>
  <si>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</si>
  <si>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</si>
  <si>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</si>
  <si>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</si>
  <si>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</si>
  <si>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</si>
  <si>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</si>
  <si>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</si>
  <si>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</si>
  <si>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</si>
  <si>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</si>
  <si>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</si>
  <si>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</si>
  <si>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</si>
  <si>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</si>
  <si>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</si>
  <si>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</si>
  <si>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</si>
  <si>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</si>
  <si>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</si>
  <si>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</si>
  <si>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</si>
  <si>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</si>
  <si>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</si>
  <si>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</si>
  <si>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</si>
  <si>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</si>
  <si>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</si>
  <si>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</si>
  <si>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</si>
  <si>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</si>
  <si>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</si>
  <si>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</si>
  <si>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</si>
  <si>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</si>
  <si>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</si>
  <si>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</si>
  <si>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</si>
  <si>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</si>
  <si>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</si>
  <si>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</si>
  <si>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</si>
  <si>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</si>
  <si>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</si>
  <si>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</si>
  <si>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</si>
  <si>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</si>
  <si>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</si>
  <si>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</si>
  <si>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</si>
  <si>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</si>
  <si>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</si>
  <si>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</si>
  <si>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</si>
  <si>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</si>
  <si>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</si>
  <si>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</si>
  <si>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</si>
  <si>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</si>
  <si>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</si>
  <si>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</si>
  <si>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</si>
  <si>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</si>
  <si>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</si>
  <si>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</si>
  <si>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</si>
  <si>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</si>
  <si>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</si>
  <si>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</si>
  <si>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</si>
  <si>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</si>
  <si>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</si>
  <si>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</si>
  <si>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family val="2"/>
        <charset val="238"/>
      </rPr>
      <t xml:space="preserve"> 13 ne smije imati popunjene AOP oznake</t>
    </r>
    <r>
      <rPr>
        <sz val="8"/>
        <rFont val="Arial"/>
        <family val="2"/>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</si>
  <si>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</si>
  <si>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</si>
  <si>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</si>
  <si>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</si>
  <si>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</si>
  <si>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</si>
  <si>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</si>
  <si>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</si>
  <si>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</si>
  <si>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</si>
  <si>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</si>
  <si>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</si>
  <si>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</si>
  <si>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</si>
  <si>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</si>
  <si>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</si>
  <si>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</si>
  <si>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</si>
  <si>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</si>
  <si>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</si>
  <si>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</si>
  <si>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</si>
  <si>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</si>
  <si>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</si>
  <si>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</si>
  <si>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</si>
  <si>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</si>
  <si>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</si>
  <si>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</si>
  <si>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</si>
  <si>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</si>
  <si>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</si>
  <si>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</si>
  <si>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</si>
  <si>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</si>
  <si>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</si>
  <si>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</si>
  <si>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</si>
  <si>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</si>
  <si>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</si>
  <si>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</si>
  <si>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</si>
  <si>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</si>
  <si>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</si>
  <si>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</si>
  <si>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</si>
  <si>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</si>
  <si>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</si>
  <si>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</si>
  <si>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</si>
  <si>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</si>
  <si>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</si>
  <si>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</si>
  <si>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</si>
  <si>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</si>
  <si>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</si>
  <si>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</si>
  <si>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</si>
  <si>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</si>
  <si>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</si>
  <si>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</si>
  <si>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</si>
  <si>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</si>
  <si>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</si>
  <si>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</si>
  <si>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</si>
  <si>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</si>
  <si>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</si>
  <si>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</si>
  <si>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</si>
  <si>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</si>
  <si>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</si>
  <si>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</si>
  <si>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</si>
  <si>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</si>
  <si>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</si>
  <si>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</si>
  <si>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</si>
  <si>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</si>
  <si>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</si>
  <si>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</si>
  <si>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</si>
  <si>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</si>
  <si>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</si>
  <si>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</si>
  <si>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</si>
  <si>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</si>
  <si>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</si>
  <si>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</si>
  <si>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</si>
  <si>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</si>
  <si>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</si>
  <si>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</si>
  <si>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</si>
  <si>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</si>
  <si>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</si>
  <si>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</si>
  <si>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</si>
  <si>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</si>
  <si>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</si>
  <si>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</si>
  <si>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</si>
  <si>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</si>
  <si>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</si>
  <si>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</si>
  <si>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</si>
  <si>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</si>
  <si>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</si>
  <si>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</si>
  <si>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</si>
  <si>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</si>
  <si>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</si>
  <si>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</si>
  <si>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</si>
  <si>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</si>
  <si>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</si>
  <si>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</si>
  <si>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</si>
  <si>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</si>
  <si>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</si>
  <si>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</si>
  <si>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</si>
  <si>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</si>
  <si>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</si>
  <si>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</si>
  <si>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</si>
  <si>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</si>
  <si>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</si>
  <si>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</si>
  <si>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</si>
  <si>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</si>
  <si>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</si>
  <si>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</si>
  <si>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</si>
  <si>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</si>
  <si>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</si>
  <si>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</si>
  <si>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</si>
  <si>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</si>
  <si>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</si>
  <si>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</si>
  <si>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</si>
  <si>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</si>
  <si>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</si>
  <si>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</si>
  <si>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</si>
  <si>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</si>
  <si>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</si>
  <si>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</si>
  <si>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</si>
  <si>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</si>
  <si>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</si>
  <si>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</si>
  <si>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</si>
  <si>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</si>
  <si>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</si>
  <si>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</si>
  <si>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</si>
  <si>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</si>
  <si>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</si>
  <si>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</si>
  <si>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</si>
  <si>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</si>
  <si>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</si>
  <si>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</si>
  <si>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</si>
  <si>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</si>
  <si>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</si>
  <si>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</si>
  <si>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</si>
  <si>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</si>
  <si>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</si>
  <si>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</si>
  <si>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</si>
  <si>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</si>
  <si>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</si>
  <si>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</si>
  <si>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</si>
  <si>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</si>
  <si>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</si>
  <si>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</si>
  <si>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</si>
  <si>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</si>
  <si>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</si>
  <si>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</si>
  <si>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</si>
  <si>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</si>
  <si>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</si>
  <si>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</si>
  <si>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</si>
  <si>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</si>
  <si>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</si>
  <si>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</si>
  <si>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</si>
  <si>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</si>
  <si>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</si>
  <si>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</si>
  <si>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</si>
  <si>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</si>
  <si>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</si>
  <si>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</si>
  <si>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</si>
  <si>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</si>
  <si>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</si>
  <si>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</si>
  <si>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</si>
  <si>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</si>
  <si>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</si>
  <si>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</si>
  <si>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</si>
  <si>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</si>
  <si>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</si>
  <si>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</si>
  <si>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</si>
  <si>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</si>
  <si>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</si>
  <si>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</si>
  <si>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</si>
  <si>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</si>
  <si>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</si>
  <si>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</si>
  <si>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</si>
  <si>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</si>
  <si>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</si>
  <si>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</si>
  <si>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</si>
  <si>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</si>
  <si>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</si>
  <si>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</si>
  <si>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</si>
  <si>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</si>
  <si>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</si>
  <si>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</si>
  <si>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</si>
  <si>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</si>
  <si>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</si>
  <si>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</si>
  <si>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</si>
  <si>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</si>
  <si>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</si>
  <si>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</si>
  <si>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</si>
  <si>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</si>
  <si>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</si>
  <si>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</si>
  <si>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</si>
  <si>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</si>
  <si>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</si>
  <si>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</si>
  <si>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</si>
  <si>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</si>
  <si>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</si>
  <si>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</si>
  <si>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</si>
  <si>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</si>
  <si>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</si>
  <si>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</si>
  <si>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</si>
  <si>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</si>
  <si>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</si>
  <si>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</si>
  <si>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</si>
  <si>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</si>
  <si>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</si>
  <si>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</si>
  <si>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</si>
  <si>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</si>
  <si>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</si>
  <si>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</si>
  <si>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</si>
  <si>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</si>
  <si>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</si>
  <si>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</si>
  <si>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</si>
  <si>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</si>
  <si>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</si>
  <si>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</si>
  <si>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</si>
  <si>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</si>
  <si>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</si>
  <si>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</si>
  <si>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</si>
  <si>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</si>
  <si>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</si>
  <si>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</si>
  <si>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</si>
  <si>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</si>
  <si>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</si>
  <si>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</si>
  <si>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</si>
  <si>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</si>
  <si>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</si>
  <si>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</si>
  <si>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</si>
  <si>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</si>
  <si>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</si>
  <si>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</si>
  <si>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</si>
  <si>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</si>
  <si>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</si>
  <si>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</si>
  <si>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</si>
  <si>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</si>
  <si>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</si>
  <si>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</si>
  <si>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</si>
  <si>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</si>
  <si>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</si>
  <si>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</si>
  <si>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</si>
  <si>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</si>
  <si>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</si>
  <si>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</si>
  <si>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</si>
  <si>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</si>
  <si>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</si>
  <si>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</si>
  <si>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</si>
  <si>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</si>
  <si>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</si>
  <si>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</si>
  <si>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</si>
  <si>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</si>
  <si>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</si>
  <si>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</si>
  <si>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</si>
  <si>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</si>
  <si>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</si>
  <si>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</si>
  <si>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</si>
  <si>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</si>
  <si>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</si>
  <si>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</si>
  <si>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</si>
  <si>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</si>
  <si>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</si>
  <si>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</si>
  <si>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</si>
  <si>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</si>
  <si>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</si>
  <si>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</si>
  <si>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</si>
  <si>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</si>
  <si>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</si>
  <si>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</si>
  <si>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</si>
  <si>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</si>
  <si>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</si>
  <si>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</si>
  <si>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</si>
  <si>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</si>
  <si>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</si>
  <si>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</si>
  <si>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</si>
  <si>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</si>
  <si>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</si>
  <si>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</si>
  <si>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</si>
  <si>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</si>
  <si>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</si>
  <si>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</si>
  <si>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</si>
  <si>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</si>
  <si>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</si>
  <si>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</si>
  <si>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</si>
  <si>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</si>
  <si>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</si>
  <si>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</si>
  <si>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</si>
  <si>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</si>
  <si>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</si>
  <si>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</si>
  <si>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</si>
  <si>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</si>
  <si>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</si>
  <si>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</si>
  <si>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</si>
  <si>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</si>
  <si>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</si>
  <si>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</si>
  <si>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</si>
  <si>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</si>
  <si>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</si>
  <si>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</si>
  <si>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</si>
  <si>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</si>
  <si>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</si>
  <si>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</si>
  <si>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</si>
  <si>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</si>
  <si>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</si>
  <si>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</si>
  <si>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</si>
  <si>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</si>
  <si>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</si>
  <si>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</si>
  <si>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</si>
  <si>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</si>
  <si>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</si>
  <si>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</si>
  <si>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</si>
  <si>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</si>
  <si>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</si>
  <si>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</si>
  <si>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</si>
  <si>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</si>
  <si>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</si>
  <si>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</si>
  <si>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</si>
  <si>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</si>
  <si>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</si>
  <si>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</si>
  <si>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</si>
  <si>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</si>
  <si>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</si>
  <si>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</si>
  <si>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</si>
  <si>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</si>
  <si>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</si>
  <si>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</si>
  <si>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</si>
  <si>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</si>
  <si>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</si>
  <si>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</si>
  <si>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</si>
  <si>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</si>
  <si>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</si>
  <si>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</si>
  <si>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</si>
  <si>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</si>
  <si>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</si>
  <si>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</si>
  <si>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</si>
  <si>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</si>
  <si>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</si>
  <si>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</si>
  <si>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</si>
  <si>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</si>
  <si>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</si>
  <si>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</si>
  <si>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</si>
  <si>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</si>
  <si>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</si>
  <si>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</si>
  <si>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</si>
  <si>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</si>
  <si>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</si>
  <si>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</si>
  <si>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</si>
  <si>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</si>
  <si>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</si>
  <si>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</si>
  <si>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</si>
  <si>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</si>
  <si>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</si>
  <si>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</si>
  <si>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</si>
  <si>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</si>
  <si>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</si>
  <si>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</si>
  <si>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</si>
  <si>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</si>
  <si>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</si>
  <si>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</si>
  <si>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</si>
  <si>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</si>
  <si>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</si>
  <si>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</si>
  <si>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</si>
  <si>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</si>
  <si>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</si>
  <si>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</si>
  <si>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</si>
  <si>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</si>
  <si>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</si>
  <si>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</si>
  <si>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</si>
  <si>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</si>
  <si>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</si>
  <si>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</si>
  <si>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</si>
  <si>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</si>
  <si>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</si>
  <si>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</si>
  <si>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</si>
  <si>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</si>
  <si>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</si>
  <si>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</si>
  <si>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</si>
  <si>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</si>
  <si>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</si>
  <si>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</si>
  <si>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</si>
  <si>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</si>
  <si>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</si>
  <si>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</si>
  <si>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</si>
  <si>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</si>
  <si>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</si>
  <si>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</si>
  <si>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</si>
  <si>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</si>
  <si>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</si>
  <si>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</si>
  <si>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</si>
  <si>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</si>
  <si>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</si>
  <si>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</si>
  <si>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</si>
  <si>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</si>
  <si>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</si>
  <si>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</si>
  <si>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</si>
  <si>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</si>
  <si>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</si>
  <si>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</si>
  <si>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</si>
  <si>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</si>
  <si>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</si>
  <si>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</si>
  <si>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</si>
  <si>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</si>
  <si>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</si>
  <si>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</si>
  <si>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</si>
  <si>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</si>
  <si>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</si>
  <si>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</si>
  <si>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</si>
  <si>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</si>
  <si>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</si>
  <si>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</si>
  <si>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</si>
  <si>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</si>
  <si>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</si>
  <si>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</si>
  <si>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</si>
  <si>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</si>
  <si>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</si>
  <si>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</si>
  <si>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</si>
  <si>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</si>
  <si>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</si>
  <si>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</si>
  <si>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</si>
  <si>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</si>
  <si>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</si>
  <si>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</si>
  <si>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</si>
  <si>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</si>
  <si>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</si>
  <si>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</si>
  <si>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</si>
  <si>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</si>
  <si>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</si>
  <si>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</si>
  <si>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</si>
  <si>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</si>
  <si>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</si>
  <si>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</si>
  <si>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</si>
  <si>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</si>
  <si>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</si>
  <si>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</si>
  <si>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</si>
  <si>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</si>
  <si>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</si>
  <si>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</si>
  <si>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</si>
  <si>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</si>
  <si>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</si>
  <si>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</si>
  <si>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</si>
  <si>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</si>
  <si>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</si>
  <si>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</si>
  <si>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</si>
  <si>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</si>
  <si>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</si>
  <si>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</si>
  <si>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</si>
  <si>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</si>
  <si>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</si>
  <si>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</si>
  <si>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</si>
  <si>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</si>
  <si>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</si>
  <si>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</si>
  <si>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</si>
  <si>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</si>
  <si>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</si>
  <si>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</si>
  <si>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</si>
  <si>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</si>
  <si>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</si>
  <si>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</si>
  <si>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</si>
  <si>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</si>
  <si>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</si>
  <si>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</si>
  <si>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</si>
  <si>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</si>
  <si>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</si>
  <si>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</si>
  <si>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</si>
  <si>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</si>
  <si>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</si>
  <si>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</si>
  <si>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</si>
  <si>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</si>
  <si>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</si>
  <si>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</si>
  <si>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</si>
  <si>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</si>
  <si>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</si>
  <si>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</si>
  <si>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</si>
  <si>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</si>
  <si>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</si>
  <si>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</si>
  <si>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</si>
  <si>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</si>
  <si>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</si>
  <si>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</si>
  <si>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</si>
  <si>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</si>
  <si>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</si>
  <si>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</si>
  <si>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</si>
  <si>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</si>
  <si>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</si>
  <si>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</si>
  <si>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</si>
  <si>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</si>
  <si>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charset val="238"/>
      </rPr>
      <t>31 ne smije imati popunjene AOP oznake</t>
    </r>
    <r>
      <rPr>
        <sz val="8"/>
        <rFont val="Arial"/>
        <family val="2"/>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</si>
  <si>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</si>
  <si>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family val="2"/>
        <charset val="238"/>
      </rPr>
      <t>42 ne smije imati popunjene AOP oznake</t>
    </r>
    <r>
      <rPr>
        <sz val="8"/>
        <rFont val="Arial"/>
        <family val="2"/>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</si>
  <si>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</si>
  <si>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</si>
  <si>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</si>
  <si>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</si>
  <si>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</si>
  <si>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</si>
  <si>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</si>
  <si>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</si>
  <si>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</si>
  <si>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</si>
  <si>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</si>
  <si>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</si>
  <si>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</si>
  <si>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</si>
  <si>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</si>
  <si>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</si>
  <si>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</si>
  <si>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</si>
  <si>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</si>
  <si>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</si>
  <si>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</si>
  <si>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</si>
  <si>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</si>
  <si>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</si>
  <si>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</si>
  <si>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</si>
  <si>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</si>
  <si>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</si>
  <si>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</si>
  <si>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</si>
  <si>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</si>
  <si>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</si>
  <si>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</si>
  <si>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</si>
  <si>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</si>
  <si>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</si>
  <si>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</si>
  <si>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</si>
  <si>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</si>
  <si>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</si>
  <si>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</si>
  <si>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</si>
  <si>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</si>
  <si>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</si>
  <si>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</si>
  <si>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</si>
  <si>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</si>
  <si>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</si>
  <si>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</si>
  <si>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</si>
  <si>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</si>
  <si>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</si>
  <si>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</si>
  <si>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</si>
  <si>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</si>
  <si>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</si>
  <si>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</si>
  <si>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</si>
  <si>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</si>
  <si>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</si>
  <si>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</si>
  <si>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</si>
  <si>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</si>
  <si>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</si>
  <si>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</si>
  <si>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</si>
  <si>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</si>
  <si>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</si>
  <si>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</si>
  <si>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</si>
  <si>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</si>
  <si>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</si>
  <si>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</si>
  <si>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</si>
  <si>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</si>
  <si>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</si>
  <si>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</si>
  <si>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</si>
  <si>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</si>
  <si>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</si>
  <si>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</si>
  <si>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</si>
  <si>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</si>
  <si>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</si>
  <si>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</si>
  <si>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</si>
  <si>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</si>
  <si>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</si>
  <si>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</si>
  <si>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</si>
  <si>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</si>
  <si>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</si>
  <si>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</si>
  <si>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</si>
  <si>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</si>
  <si>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</si>
  <si>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</si>
  <si>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</si>
  <si>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</si>
  <si>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</si>
  <si>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</si>
  <si>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</si>
  <si>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</si>
  <si>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</si>
  <si>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</si>
  <si>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</si>
  <si>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</si>
  <si>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</si>
  <si>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</si>
  <si>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</si>
  <si>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</si>
  <si>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</si>
  <si>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</si>
  <si>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</si>
  <si>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</si>
  <si>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</si>
  <si>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</si>
  <si>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</si>
  <si>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</si>
  <si>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</si>
  <si>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</si>
  <si>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</si>
  <si>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</si>
  <si>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</si>
  <si>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</si>
  <si>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</si>
  <si>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</si>
  <si>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</si>
  <si>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</si>
  <si>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</si>
  <si>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</si>
  <si>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</si>
  <si>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</si>
  <si>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</si>
  <si>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</si>
  <si>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</si>
  <si>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</si>
  <si>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</si>
  <si>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</si>
  <si>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</si>
  <si>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</si>
  <si>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</si>
  <si>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</si>
  <si>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</si>
  <si>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</si>
  <si>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</si>
  <si>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</si>
  <si>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</si>
  <si>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</si>
  <si>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</si>
  <si>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</si>
  <si>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</si>
  <si>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</si>
  <si>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</si>
  <si>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</si>
  <si>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</si>
  <si>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</si>
  <si>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</si>
  <si>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</si>
  <si>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</si>
  <si>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</si>
  <si>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</si>
  <si>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</si>
  <si>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</si>
  <si>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</si>
  <si>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</si>
  <si>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</si>
  <si>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</si>
  <si>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</si>
  <si>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</si>
  <si>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</si>
  <si>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</si>
  <si>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</si>
  <si>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</si>
  <si>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</si>
  <si>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</si>
  <si>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</si>
  <si>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</si>
  <si>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</si>
  <si>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</si>
  <si>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</si>
  <si>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</si>
  <si>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</si>
  <si>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</si>
  <si>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</si>
  <si>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</si>
  <si>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</si>
  <si>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</si>
  <si>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</si>
  <si>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</si>
  <si>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</si>
  <si>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charset val="238"/>
      </rPr>
      <t>Svi podaci u zaglavlju čiji opis je u</t>
    </r>
    <r>
      <rPr>
        <b/>
        <sz val="8"/>
        <color indexed="56"/>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</si>
  <si>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</si>
  <si>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</si>
  <si>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</si>
  <si>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</si>
  <si>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</si>
  <si>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</si>
  <si>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</si>
  <si>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</si>
  <si>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</si>
  <si>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</si>
  <si>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</si>
  <si>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</si>
  <si>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</si>
  <si>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</si>
  <si>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</si>
  <si>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</si>
  <si>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</si>
  <si>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</si>
  <si>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</si>
  <si>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</si>
  <si>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</si>
  <si>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</si>
  <si>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</si>
  <si>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</si>
  <si>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</si>
  <si>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</si>
  <si>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</si>
  <si>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</si>
  <si>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</si>
  <si>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</si>
  <si>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</si>
  <si>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</si>
  <si>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</si>
  <si>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</si>
  <si>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</si>
  <si>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</si>
  <si>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</si>
  <si>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</si>
  <si>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</si>
  <si>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</si>
  <si>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</si>
  <si>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</si>
  <si>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</si>
  <si>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</si>
  <si>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</si>
  <si>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</si>
  <si>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</si>
  <si>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</si>
  <si>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</si>
  <si>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</si>
  <si>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</si>
  <si>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</si>
  <si>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</si>
  <si>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</si>
  <si>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</si>
  <si>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</si>
  <si>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</si>
  <si>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</si>
  <si>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</si>
  <si>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</si>
  <si>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</si>
  <si>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</si>
  <si>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</si>
  <si>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</si>
  <si>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</si>
  <si>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</si>
  <si>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</si>
  <si>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</si>
  <si>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</si>
  <si>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</si>
  <si>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</si>
  <si>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</si>
  <si>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</si>
  <si>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</si>
  <si>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</si>
  <si>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</si>
  <si>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</si>
  <si>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</si>
  <si>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</si>
  <si>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</si>
  <si>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</si>
  <si>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</si>
  <si>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</si>
  <si>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</si>
  <si>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</si>
  <si>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</si>
  <si>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</si>
  <si>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</si>
  <si>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</si>
  <si>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</si>
  <si>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</si>
  <si>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</si>
  <si>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</si>
  <si>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</si>
  <si>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</si>
  <si>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</si>
  <si>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</si>
  <si>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</si>
  <si>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</si>
  <si>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</si>
  <si>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</si>
  <si>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</si>
  <si>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</si>
  <si>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</si>
  <si>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</si>
  <si>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</si>
  <si>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</si>
  <si>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</si>
  <si>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</si>
  <si>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</si>
  <si>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</si>
  <si>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</si>
  <si>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</si>
  <si>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</si>
  <si>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</si>
  <si>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</si>
  <si>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</si>
  <si>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</si>
  <si>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</si>
  <si>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</si>
  <si>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</si>
  <si>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</si>
  <si>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</si>
  <si>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</si>
  <si>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</si>
  <si>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</si>
  <si>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</si>
  <si>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</si>
  <si>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</si>
  <si>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</si>
  <si>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</si>
  <si>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</si>
  <si>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</si>
  <si>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</si>
  <si>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</si>
  <si>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</si>
  <si>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</si>
  <si>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</si>
  <si>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</si>
  <si>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</si>
  <si>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</si>
  <si>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</si>
  <si>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</si>
  <si>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</si>
  <si>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</si>
  <si>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</si>
  <si>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</si>
  <si>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</si>
  <si>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</si>
  <si>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</si>
  <si>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</si>
  <si>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</si>
  <si>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</si>
  <si>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</si>
  <si>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</si>
  <si>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</si>
  <si>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</si>
  <si>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</si>
  <si>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</si>
  <si>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</si>
  <si>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</si>
  <si>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</si>
  <si>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</si>
  <si>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</si>
  <si>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</si>
  <si>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</si>
  <si>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</si>
  <si>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</si>
  <si>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</si>
  <si>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</si>
  <si>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</si>
  <si>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</si>
  <si>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</si>
  <si>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</si>
  <si>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</si>
  <si>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</si>
  <si>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</si>
  <si>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</si>
  <si>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</si>
  <si>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</si>
  <si>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</si>
  <si>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</si>
  <si>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</si>
  <si>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</si>
  <si>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</si>
  <si>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</si>
  <si>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</si>
  <si>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</si>
  <si>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</si>
  <si>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</si>
  <si>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</si>
  <si>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</si>
  <si>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</si>
  <si>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</si>
  <si>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</si>
  <si>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</si>
  <si>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</si>
  <si>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</si>
  <si>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</si>
  <si>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</si>
  <si>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</si>
  <si>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</si>
  <si>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</si>
  <si>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</si>
  <si>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</si>
  <si>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</si>
  <si>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</si>
  <si>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charset val="238"/>
      </rPr>
      <t>22 ne smiju imati popunjene AOP oznake:</t>
    </r>
    <r>
      <rPr>
        <sz val="8"/>
        <rFont val="Arial"/>
        <family val="2"/>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</si>
  <si>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</si>
  <si>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</si>
  <si>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</si>
  <si>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</si>
  <si>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</si>
  <si>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</si>
  <si>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</si>
  <si>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</si>
  <si>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</si>
  <si>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</si>
  <si>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</si>
  <si>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</si>
  <si>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</si>
  <si>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</si>
  <si>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</si>
  <si>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</si>
  <si>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</si>
  <si>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</si>
  <si>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</si>
  <si>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</si>
  <si>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</si>
  <si>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</si>
  <si>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</si>
  <si>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</si>
  <si>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</si>
  <si>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</si>
  <si>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</si>
  <si>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</si>
  <si>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</si>
  <si>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</si>
  <si>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</si>
  <si>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</si>
  <si>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</si>
  <si>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</si>
  <si>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</si>
  <si>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</si>
  <si>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</si>
  <si>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</si>
  <si>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</si>
  <si>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</si>
  <si>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</si>
  <si>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</si>
  <si>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</si>
  <si>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</si>
  <si>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</si>
  <si>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</si>
  <si>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</si>
  <si>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</si>
  <si>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</si>
  <si>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</si>
  <si>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</si>
  <si>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</si>
  <si>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</si>
  <si>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</si>
  <si>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</si>
  <si>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</si>
  <si>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</si>
  <si>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</si>
  <si>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</si>
  <si>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</si>
  <si>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</si>
  <si>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</si>
  <si>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</si>
  <si>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</si>
  <si>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</si>
  <si>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</si>
  <si>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</si>
  <si>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</si>
  <si>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</si>
  <si>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</si>
  <si>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</si>
  <si>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</si>
  <si>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</si>
  <si>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</si>
  <si>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</si>
  <si>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</si>
  <si>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</si>
  <si>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</si>
  <si>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</si>
  <si>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</si>
  <si>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</si>
  <si>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</si>
  <si>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family val="2"/>
        <charset val="238"/>
      </rPr>
      <t>23 ne smiju imati popunjene AOP oznake:</t>
    </r>
    <r>
      <rPr>
        <sz val="8"/>
        <rFont val="Arial"/>
        <family val="2"/>
        <charset val="238"/>
      </rPr>
      <t xml:space="preserve"> 012 do 017, 021, 025, 027, 032 do 034, 040 do 046, </t>
    </r>
    <r>
      <rPr>
        <b/>
        <sz val="8"/>
        <color indexed="12"/>
        <rFont val="Arial"/>
        <family val="2"/>
        <charset val="238"/>
      </rPr>
      <t>128 do 131</t>
    </r>
    <r>
      <rPr>
        <sz val="8"/>
        <rFont val="Arial"/>
        <family val="2"/>
        <charset val="238"/>
      </rPr>
      <t xml:space="preserve">, 136, 172, 201, </t>
    </r>
    <r>
      <rPr>
        <b/>
        <sz val="8"/>
        <color indexed="12"/>
        <rFont val="Arial"/>
        <family val="2"/>
        <charset val="238"/>
      </rPr>
      <t>234, 235</t>
    </r>
    <r>
      <rPr>
        <sz val="8"/>
        <rFont val="Arial"/>
        <family val="2"/>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</si>
  <si>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</si>
  <si>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</si>
  <si>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</si>
  <si>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</si>
  <si>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</si>
  <si>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</si>
  <si>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</si>
  <si>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</si>
  <si>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</si>
  <si>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</si>
  <si>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</si>
  <si>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</si>
  <si>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</si>
  <si>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</si>
  <si>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</si>
  <si>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</si>
  <si>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</si>
  <si>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</si>
  <si>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</si>
  <si>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</si>
  <si>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</si>
  <si>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</si>
  <si>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</si>
  <si>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</si>
  <si>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</si>
  <si>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</si>
  <si>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</si>
  <si>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</si>
  <si>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</si>
  <si>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</si>
  <si>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</si>
  <si>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</si>
  <si>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</si>
  <si>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</si>
  <si>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</si>
  <si>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</si>
  <si>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</si>
  <si>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</si>
  <si>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</si>
  <si>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</si>
  <si>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</si>
  <si>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</si>
  <si>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</si>
  <si>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</si>
  <si>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</si>
  <si>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</si>
  <si>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</si>
  <si>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</si>
  <si>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</si>
  <si>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</si>
  <si>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</si>
  <si>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</si>
  <si>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</si>
  <si>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</si>
  <si>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</si>
  <si>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</si>
  <si>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</si>
  <si>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</si>
  <si>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</si>
  <si>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</si>
  <si>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</si>
  <si>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</si>
  <si>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</si>
  <si>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</si>
  <si>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</si>
  <si>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</si>
  <si>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</si>
  <si>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</si>
  <si>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</si>
  <si>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</si>
  <si>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</si>
  <si>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</si>
  <si>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</si>
  <si>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</si>
  <si>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</si>
  <si>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</si>
  <si>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</si>
  <si>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</si>
  <si>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</si>
  <si>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</si>
  <si>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</si>
  <si>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</si>
  <si>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</si>
  <si>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</si>
  <si>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</si>
  <si>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</si>
  <si>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</si>
  <si>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</si>
  <si>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</si>
  <si>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</si>
  <si>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</si>
  <si>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</si>
  <si>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</si>
  <si>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</si>
  <si>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</si>
  <si>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</si>
  <si>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</si>
  <si>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</si>
  <si>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</si>
  <si>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</si>
  <si>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</si>
  <si>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</si>
  <si>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</si>
  <si>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</si>
  <si>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</si>
  <si>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</si>
  <si>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</si>
  <si>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</si>
  <si>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</si>
  <si>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</si>
  <si>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</si>
  <si>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</si>
  <si>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</si>
  <si>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</si>
  <si>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</si>
  <si>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</si>
  <si>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</si>
  <si>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</si>
  <si>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</si>
  <si>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</si>
  <si>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</si>
  <si>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</si>
  <si>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</si>
  <si>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</si>
  <si>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</si>
  <si>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</si>
  <si>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</si>
  <si>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</si>
  <si>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</si>
  <si>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</si>
  <si>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</si>
  <si>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</si>
  <si>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</si>
  <si>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</si>
  <si>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</si>
  <si>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</si>
  <si>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</si>
  <si>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</si>
  <si>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</si>
  <si>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</si>
  <si>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</si>
  <si>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</si>
  <si>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</si>
  <si>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</si>
  <si>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</si>
  <si>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</si>
  <si>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</si>
  <si>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</si>
  <si>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</si>
  <si>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</si>
  <si>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</si>
  <si>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</si>
  <si>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</si>
  <si>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</si>
  <si>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</si>
  <si>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</si>
  <si>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</si>
  <si>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</si>
  <si>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</si>
  <si>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</si>
  <si>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</si>
  <si>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</si>
  <si>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</si>
  <si>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</si>
  <si>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</si>
  <si>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</si>
  <si>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</si>
  <si>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</si>
  <si>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</si>
  <si>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</si>
  <si>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</si>
  <si>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</si>
  <si>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</si>
  <si>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</si>
  <si>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</si>
  <si>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</si>
  <si>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</si>
  <si>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</si>
  <si>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</si>
  <si>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</si>
  <si>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</si>
  <si>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</si>
  <si>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</si>
  <si>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</si>
  <si>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</si>
  <si>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</si>
  <si>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</si>
  <si>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</si>
  <si>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</si>
  <si>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</si>
  <si>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</si>
  <si>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</si>
  <si>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</si>
  <si>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</si>
  <si>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</si>
  <si>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</si>
  <si>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</si>
  <si>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</si>
  <si>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</si>
  <si>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</si>
  <si>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</si>
  <si>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</si>
  <si>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</si>
  <si>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</si>
  <si>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</si>
  <si>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</si>
  <si>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</si>
  <si>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</si>
  <si>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</si>
  <si>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</si>
  <si>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</si>
  <si>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</si>
  <si>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</si>
  <si>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</si>
  <si>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</si>
  <si>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</si>
  <si>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</si>
  <si>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</si>
  <si>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</si>
  <si>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</si>
  <si>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</si>
  <si>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</si>
  <si>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</si>
  <si>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</si>
  <si>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</si>
  <si>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</si>
  <si>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</si>
  <si>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</si>
  <si>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</si>
  <si>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</si>
  <si>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</si>
  <si>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</si>
  <si>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</si>
  <si>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</si>
  <si>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</si>
  <si>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</si>
  <si>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</si>
  <si>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</si>
  <si>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</si>
  <si>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</si>
  <si>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</si>
  <si>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</si>
  <si>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</si>
  <si>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</si>
  <si>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</si>
  <si>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</si>
  <si>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</si>
  <si>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</si>
  <si>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</si>
  <si>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</si>
  <si>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</si>
  <si>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</si>
  <si>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</si>
  <si>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</si>
  <si>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</si>
  <si>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</si>
  <si>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</si>
  <si>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</si>
  <si>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</si>
  <si>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</si>
  <si>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</si>
  <si>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</si>
  <si>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</si>
  <si>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</si>
  <si>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</si>
  <si>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</si>
  <si>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</si>
  <si>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</si>
  <si>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</si>
  <si>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</si>
  <si>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</si>
  <si>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</si>
  <si>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</si>
  <si>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</si>
  <si>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</si>
  <si>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</si>
  <si>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</si>
  <si>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</si>
  <si>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</si>
  <si>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</si>
  <si>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</si>
  <si>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</si>
  <si>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</si>
  <si>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</si>
  <si>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</si>
  <si>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</si>
  <si>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</si>
  <si>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</si>
  <si>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</si>
  <si>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</si>
  <si>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</si>
  <si>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</si>
  <si>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</si>
  <si>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</si>
  <si>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</si>
  <si>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</si>
  <si>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</si>
  <si>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</si>
  <si>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</si>
  <si>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</si>
  <si>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</si>
  <si>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</si>
  <si>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</si>
  <si>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</si>
  <si>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</si>
  <si>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</si>
  <si>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</si>
  <si>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</si>
  <si>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</si>
  <si>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</si>
  <si>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</si>
  <si>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</si>
  <si>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</si>
  <si>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</si>
  <si>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</si>
  <si>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</si>
  <si>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</si>
  <si>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</si>
  <si>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</si>
  <si>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</si>
  <si>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</si>
  <si>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</si>
  <si>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</si>
  <si>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</si>
  <si>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</si>
  <si>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</si>
  <si>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</si>
  <si>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</si>
  <si>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</si>
  <si>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</si>
  <si>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</si>
  <si>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</si>
  <si>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</si>
  <si>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</si>
  <si>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</si>
  <si>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</si>
  <si>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</si>
  <si>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</si>
  <si>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</si>
  <si>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</si>
  <si>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</si>
  <si>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</si>
  <si>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</si>
  <si>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</si>
  <si>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</si>
  <si>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</si>
  <si>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</si>
  <si>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</si>
  <si>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</si>
  <si>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</si>
  <si>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</si>
  <si>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</si>
  <si>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</si>
  <si>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</si>
  <si>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</si>
  <si>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</si>
  <si>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</si>
  <si>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</si>
  <si>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</si>
  <si>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</si>
  <si>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</si>
  <si>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</si>
  <si>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</si>
  <si>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</si>
  <si>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</si>
  <si>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</si>
  <si>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</si>
  <si>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</si>
  <si>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</si>
  <si>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</si>
  <si>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</si>
  <si>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</si>
  <si>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</si>
  <si>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</si>
  <si>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</si>
  <si>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</si>
  <si>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</si>
  <si>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</si>
  <si>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</si>
  <si>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</si>
  <si>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</si>
  <si>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</si>
  <si>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</si>
  <si>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</si>
  <si>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</si>
  <si>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</si>
  <si>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</si>
  <si>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</si>
  <si>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</si>
  <si>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</si>
  <si>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</si>
  <si>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</si>
  <si>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</si>
  <si>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</si>
  <si>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</si>
  <si>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</si>
  <si>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</si>
  <si>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</si>
  <si>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</si>
  <si>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</si>
  <si>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</si>
  <si>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</si>
  <si>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</si>
  <si>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</si>
  <si>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</si>
  <si>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</si>
  <si>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</si>
  <si>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</si>
  <si>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</si>
  <si>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</si>
  <si>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</si>
  <si>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</si>
  <si>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</si>
  <si>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</si>
  <si>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</si>
  <si>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</si>
  <si>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</si>
  <si>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</si>
  <si>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</si>
  <si>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</si>
  <si>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</si>
  <si>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</si>
  <si>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</si>
  <si>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</si>
  <si>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</si>
  <si>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</si>
  <si>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</si>
  <si>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</si>
  <si>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</si>
  <si>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</si>
  <si>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</si>
  <si>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</si>
  <si>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</si>
  <si>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</si>
  <si>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</si>
  <si>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</si>
  <si>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</si>
  <si>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</si>
  <si>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</si>
  <si>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</si>
  <si>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</si>
  <si>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</si>
  <si>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</si>
  <si>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</si>
  <si>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</si>
  <si>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</si>
  <si>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</si>
  <si>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</si>
  <si>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</si>
  <si>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</si>
  <si>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</si>
  <si>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</si>
  <si>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</si>
  <si>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</si>
  <si>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</si>
  <si>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</si>
  <si>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</si>
  <si>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</si>
  <si>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</si>
  <si>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</si>
  <si>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</si>
  <si>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</si>
  <si>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</si>
  <si>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</si>
  <si>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</si>
  <si>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</si>
  <si>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</si>
  <si>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</si>
  <si>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</si>
  <si>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</si>
  <si>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</si>
  <si>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</si>
  <si>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</si>
  <si>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</si>
  <si>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</si>
  <si>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</si>
  <si>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</si>
  <si>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</si>
  <si>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</si>
  <si>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</si>
  <si>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</si>
  <si>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</si>
  <si>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</si>
  <si>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</si>
  <si>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</si>
  <si>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</si>
  <si>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</si>
  <si>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</si>
  <si>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</si>
  <si>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</si>
  <si>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</si>
  <si>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</si>
  <si>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</si>
  <si>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</si>
  <si>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</si>
  <si>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</si>
  <si>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</si>
  <si>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</si>
  <si>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</si>
  <si>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</si>
  <si>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</si>
  <si>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</si>
  <si>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</si>
  <si>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</si>
  <si>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</si>
  <si>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</si>
  <si>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</si>
  <si>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</si>
  <si>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</si>
  <si>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</si>
  <si>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</si>
  <si>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</si>
  <si>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</si>
  <si>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</si>
  <si>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</si>
  <si>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</si>
  <si>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</si>
  <si>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</si>
  <si>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</si>
  <si>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</si>
  <si>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</si>
  <si>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</si>
  <si>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</si>
  <si>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</si>
  <si>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</si>
  <si>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</si>
  <si>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</si>
  <si>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</si>
  <si>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</si>
  <si>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</si>
  <si>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</si>
  <si>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</si>
  <si>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</si>
  <si>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</si>
  <si>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</si>
  <si>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</si>
  <si>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</si>
  <si>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</si>
  <si>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</si>
  <si>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</si>
  <si>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</si>
  <si>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</si>
  <si>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</si>
  <si>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</si>
  <si>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</si>
  <si>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</si>
  <si>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</si>
  <si>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</si>
  <si>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</si>
  <si>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</si>
  <si>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</si>
  <si>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</si>
  <si>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</si>
  <si>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</si>
  <si>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</si>
  <si>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</si>
  <si>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</si>
  <si>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</si>
  <si>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</si>
  <si>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</si>
  <si>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</si>
  <si>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</si>
  <si>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</si>
  <si>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</si>
  <si>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</si>
  <si>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</si>
  <si>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</si>
  <si>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</si>
  <si>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</si>
  <si>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</si>
  <si>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</si>
  <si>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</si>
  <si>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</si>
  <si>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</si>
  <si>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</si>
  <si>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</si>
  <si>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</si>
  <si>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</si>
  <si>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</si>
  <si>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</si>
  <si>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</si>
  <si>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</si>
  <si>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</si>
  <si>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</si>
  <si>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</si>
  <si>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</si>
  <si>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</si>
  <si>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</si>
  <si>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</si>
  <si>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</si>
  <si>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</si>
  <si>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</si>
  <si>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</si>
  <si>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</si>
  <si>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</si>
  <si>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</si>
  <si>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</si>
  <si>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</si>
  <si>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</si>
  <si>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</si>
  <si>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</si>
  <si>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</si>
  <si>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</si>
  <si>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</si>
  <si>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</si>
  <si>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</si>
  <si>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</si>
  <si>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</si>
  <si>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</si>
  <si>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</si>
  <si>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</si>
  <si>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</si>
  <si>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</si>
  <si>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</si>
  <si>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</si>
  <si>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</si>
  <si>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</si>
  <si>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</si>
  <si>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</si>
  <si>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</si>
  <si>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</si>
  <si>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</si>
  <si>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</si>
  <si>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</si>
  <si>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</si>
  <si>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</si>
  <si>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</si>
  <si>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</si>
  <si>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</si>
  <si>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</si>
  <si>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</si>
  <si>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</si>
  <si>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</si>
  <si>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</si>
  <si>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</si>
  <si>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</si>
  <si>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</si>
  <si>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</si>
  <si>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</si>
  <si>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</si>
  <si>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</si>
  <si>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</si>
  <si>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</si>
  <si>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</si>
  <si>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</si>
  <si>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</si>
  <si>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</si>
  <si>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</si>
  <si>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</si>
  <si>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</si>
  <si>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</si>
  <si>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</si>
  <si>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</si>
  <si>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</si>
  <si>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</si>
  <si>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</si>
  <si>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</si>
  <si>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</si>
  <si>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</si>
  <si>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</si>
  <si>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</si>
  <si>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</si>
  <si>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</si>
  <si>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</si>
  <si>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</si>
  <si>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</si>
  <si>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</si>
  <si>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</si>
  <si>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</si>
  <si>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</si>
  <si>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</si>
  <si>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</si>
  <si>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</si>
  <si>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</si>
  <si>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</si>
  <si>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</si>
  <si>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</si>
  <si>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</si>
  <si>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</si>
  <si>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</si>
  <si>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</si>
  <si>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</si>
  <si>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</si>
  <si>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</si>
  <si>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</si>
  <si>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</si>
  <si>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</si>
  <si>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</si>
  <si>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</si>
  <si>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</si>
  <si>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</si>
  <si>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</si>
  <si>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</si>
  <si>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</si>
  <si>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</si>
  <si>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</si>
  <si>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</si>
  <si>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</si>
  <si>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</si>
  <si>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</si>
  <si>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</si>
  <si>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</si>
  <si>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</si>
  <si>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</si>
  <si>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</si>
  <si>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</si>
  <si>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</si>
  <si>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</si>
  <si>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</si>
  <si>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</si>
  <si>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</si>
  <si>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</si>
  <si>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</si>
  <si>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</si>
  <si>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</si>
  <si>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</si>
  <si>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</si>
  <si>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</si>
  <si>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</si>
  <si>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</si>
  <si>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</si>
  <si>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</si>
  <si>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</si>
  <si>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</si>
  <si>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</si>
  <si>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</si>
  <si>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</si>
  <si>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</si>
  <si>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</si>
  <si>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</si>
  <si>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</si>
  <si>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</si>
  <si>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</si>
  <si>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</si>
  <si>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</si>
  <si>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</si>
  <si>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</si>
  <si>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</si>
  <si>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</si>
  <si>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</si>
  <si>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</si>
  <si>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</si>
  <si>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</si>
  <si>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</si>
  <si>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</si>
  <si>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</si>
  <si>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</si>
  <si>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</si>
  <si>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</si>
  <si>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</si>
  <si>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</si>
  <si>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</si>
  <si>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</si>
  <si>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</si>
  <si>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</si>
  <si>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</si>
  <si>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</si>
  <si>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</si>
  <si>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</si>
  <si>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</si>
  <si>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</si>
  <si>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</si>
  <si>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</si>
  <si>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</si>
  <si>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</si>
  <si>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</si>
  <si>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</si>
  <si>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</si>
  <si>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</si>
  <si>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</si>
  <si>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</si>
  <si>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</si>
  <si>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</si>
  <si>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</si>
  <si>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</si>
  <si>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</si>
  <si>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</si>
  <si>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</si>
  <si>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</si>
  <si>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</si>
  <si>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</si>
  <si>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</si>
  <si>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</si>
  <si>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</si>
  <si>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</si>
  <si>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</si>
  <si>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</si>
  <si>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</si>
  <si>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</si>
  <si>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</si>
  <si>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</si>
  <si>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</si>
  <si>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</si>
  <si>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</si>
  <si>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</si>
  <si>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</si>
  <si>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</si>
  <si>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</si>
  <si>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</si>
  <si>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</si>
  <si>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</si>
  <si>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</si>
  <si>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</si>
  <si>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</si>
  <si>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</si>
  <si>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</si>
  <si>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</si>
  <si>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</si>
  <si>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</si>
  <si>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</si>
  <si>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</si>
  <si>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</si>
  <si>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</si>
  <si>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</si>
  <si>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</si>
  <si>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</si>
  <si>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</si>
  <si>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</si>
  <si>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</si>
  <si>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</si>
  <si>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</si>
  <si>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</si>
  <si>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</si>
  <si>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</si>
  <si>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</si>
  <si>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</si>
  <si>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</si>
  <si>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</si>
  <si>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</si>
  <si>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</si>
  <si>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</si>
  <si>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</si>
  <si>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</si>
  <si>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</si>
  <si>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</si>
  <si>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</si>
  <si>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</si>
  <si>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</si>
  <si>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</si>
  <si>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</si>
  <si>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</si>
  <si>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</si>
  <si>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</si>
  <si>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</si>
  <si>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</si>
  <si>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</si>
  <si>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</si>
  <si>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</si>
  <si>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</si>
  <si>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</si>
  <si>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</si>
  <si>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</si>
  <si>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</si>
  <si>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</si>
  <si>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</si>
  <si>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</si>
  <si>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</si>
  <si>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</si>
  <si>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</si>
  <si>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</si>
  <si>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</si>
  <si>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</si>
  <si>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</si>
  <si>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</si>
  <si>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</si>
  <si>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</si>
  <si>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</si>
  <si>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</si>
  <si>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</si>
  <si>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</si>
  <si>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</si>
  <si>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</si>
  <si>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</si>
  <si>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</si>
  <si>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</si>
  <si>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</si>
  <si>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</si>
  <si>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</si>
  <si>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</si>
  <si>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</si>
  <si>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</si>
  <si>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</si>
  <si>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</si>
  <si>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</si>
  <si>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</si>
  <si>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</si>
  <si>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</si>
  <si>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</si>
  <si>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</si>
  <si>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</si>
  <si>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</si>
  <si>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</si>
  <si>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</si>
  <si>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</si>
  <si>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</si>
  <si>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</si>
  <si>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</si>
  <si>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</si>
  <si>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</si>
  <si>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</si>
  <si>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</si>
  <si>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</si>
  <si>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</si>
  <si>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</si>
  <si>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</si>
  <si>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</si>
  <si>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</si>
  <si>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</si>
  <si>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</si>
  <si>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</si>
  <si>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</si>
  <si>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</si>
  <si>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</si>
  <si>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</si>
  <si>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</si>
  <si>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</si>
  <si>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</si>
  <si>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</si>
  <si>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</si>
  <si>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</si>
  <si>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</si>
  <si>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</si>
  <si>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</si>
  <si>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</si>
  <si>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</si>
  <si>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</si>
  <si>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</si>
  <si>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</si>
  <si>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</si>
  <si>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</si>
  <si>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</si>
  <si>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</si>
  <si>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</si>
  <si>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</si>
  <si>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</si>
  <si>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</si>
  <si>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</si>
  <si>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</si>
  <si>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</si>
  <si>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</si>
  <si>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</si>
  <si>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</si>
  <si>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</si>
  <si>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</si>
  <si>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</si>
  <si>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</si>
  <si>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</si>
  <si>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</si>
  <si>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</si>
  <si>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</si>
  <si>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</si>
  <si>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</si>
  <si>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</si>
  <si>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</si>
  <si>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</si>
  <si>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</si>
  <si>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</si>
  <si>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</si>
  <si>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</si>
  <si>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</si>
  <si>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</si>
  <si>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</si>
  <si>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</si>
  <si>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</si>
  <si>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</si>
  <si>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</si>
  <si>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</si>
  <si>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</si>
  <si>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</si>
  <si>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</si>
  <si>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</si>
  <si>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</si>
  <si>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</si>
  <si>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</si>
  <si>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</si>
  <si>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</si>
  <si>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</si>
  <si>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</si>
  <si>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</si>
  <si>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</si>
  <si>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</si>
  <si>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</si>
  <si>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</si>
  <si>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</si>
  <si>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</si>
  <si>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</si>
  <si>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</si>
  <si>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</si>
  <si>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</si>
  <si>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</si>
  <si>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</si>
  <si>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</si>
  <si>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</si>
  <si>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</si>
  <si>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</si>
  <si>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</si>
  <si>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</si>
  <si>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</si>
  <si>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</si>
  <si>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</si>
  <si>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</si>
  <si>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</si>
  <si>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</si>
  <si>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</si>
  <si>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</si>
  <si>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</si>
  <si>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</si>
  <si>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</si>
  <si>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</si>
  <si>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</si>
  <si>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</si>
  <si>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</si>
  <si>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</si>
  <si>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</si>
  <si>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</si>
  <si>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</si>
  <si>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</si>
  <si>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</si>
  <si>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</si>
  <si>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</si>
  <si>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</si>
  <si>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</si>
  <si>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</si>
  <si>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</si>
  <si>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</si>
  <si>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</si>
  <si>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</si>
  <si>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</si>
  <si>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</si>
  <si>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</si>
  <si>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</si>
  <si>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</si>
  <si>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</si>
  <si>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</si>
  <si>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</si>
  <si>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</si>
  <si>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</si>
  <si>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</si>
  <si>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</si>
  <si>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</si>
  <si>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</si>
  <si>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</si>
  <si>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</si>
  <si>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</si>
  <si>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</si>
  <si>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</si>
  <si>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</si>
  <si>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</si>
  <si>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</si>
  <si>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</si>
  <si>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</si>
  <si>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</si>
  <si>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</si>
  <si>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</si>
  <si>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</si>
  <si>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</si>
  <si>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</si>
  <si>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</si>
  <si>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</si>
  <si>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</si>
  <si>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</si>
  <si>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</si>
  <si>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</si>
  <si>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</si>
  <si>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</si>
  <si>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</si>
  <si>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</si>
  <si>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</si>
  <si>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</si>
  <si>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</si>
  <si>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</si>
  <si>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</si>
  <si>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</si>
  <si>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</si>
  <si>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</si>
  <si>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</si>
  <si>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</si>
  <si>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</si>
  <si>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</si>
  <si>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</si>
  <si>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</si>
  <si>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</si>
  <si>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</si>
  <si>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</si>
  <si>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</si>
  <si>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</si>
  <si>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</si>
  <si>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</si>
  <si>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</si>
  <si>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</si>
  <si>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</si>
  <si>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</si>
  <si>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</si>
  <si>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</si>
  <si>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</si>
  <si>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</si>
  <si>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</si>
  <si>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</si>
  <si>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</si>
  <si>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</si>
  <si>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</si>
  <si>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</si>
  <si>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</si>
  <si>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</si>
  <si>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</si>
  <si>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</si>
  <si>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</si>
  <si>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</si>
  <si>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</si>
  <si>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</si>
  <si>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</si>
  <si>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</si>
  <si>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</si>
  <si>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</si>
  <si>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</si>
  <si>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</si>
  <si>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</si>
  <si>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</si>
  <si>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</si>
  <si>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</si>
  <si>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</si>
  <si>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</si>
  <si>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</si>
  <si>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</si>
  <si>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</si>
  <si>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</si>
  <si>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</si>
  <si>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</si>
  <si>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</si>
  <si>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</si>
  <si>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</si>
  <si>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</si>
  <si>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</si>
  <si>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</si>
  <si>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</si>
  <si>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</si>
  <si>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</si>
  <si>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</si>
  <si>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</si>
  <si>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</si>
  <si>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</si>
  <si>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</si>
  <si>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</si>
  <si>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</si>
  <si>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</si>
  <si>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</si>
  <si>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</si>
  <si>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</si>
  <si>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</si>
  <si>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</si>
  <si>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</si>
  <si>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</si>
  <si>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</si>
  <si>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</si>
  <si>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</si>
  <si>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</si>
  <si>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</si>
  <si>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</si>
  <si>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</si>
  <si>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</si>
  <si>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</si>
  <si>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</si>
  <si>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</si>
  <si>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</si>
  <si>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</si>
  <si>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</si>
  <si>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</si>
  <si>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</si>
  <si>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</si>
  <si>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</si>
  <si>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</si>
  <si>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</si>
  <si>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</si>
  <si>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</si>
  <si>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</si>
  <si>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</si>
  <si>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</si>
  <si>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</si>
  <si>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</si>
  <si>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</si>
  <si>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</si>
  <si>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</si>
  <si>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</si>
  <si>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</si>
  <si>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</si>
  <si>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</si>
  <si>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</si>
  <si>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</si>
  <si>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</si>
  <si>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</si>
  <si>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</si>
  <si>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</si>
  <si>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</si>
  <si>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</si>
  <si>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</si>
  <si>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</si>
  <si>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</si>
  <si>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</si>
  <si>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</si>
  <si>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</si>
  <si>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</si>
  <si>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</si>
  <si>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</si>
  <si>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</si>
  <si>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</si>
  <si>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</si>
  <si>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</si>
  <si>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</si>
  <si>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</si>
  <si>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</si>
  <si>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</si>
  <si>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</si>
  <si>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</si>
  <si>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</si>
  <si>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</si>
  <si>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</si>
  <si>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</si>
  <si>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</si>
  <si>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</si>
  <si>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</si>
  <si>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</si>
  <si>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</si>
  <si>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</si>
  <si>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</si>
  <si>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</si>
  <si>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</si>
  <si>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</si>
  <si>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</si>
  <si>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</si>
  <si>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</si>
  <si>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</si>
  <si>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</si>
  <si>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</si>
  <si>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</si>
  <si>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</si>
  <si>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</si>
  <si>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</si>
  <si>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</si>
  <si>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</si>
  <si>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</si>
  <si>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</si>
  <si>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</si>
  <si>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</si>
  <si>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</si>
  <si>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</si>
  <si>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</si>
  <si>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</si>
  <si>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</si>
  <si>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</si>
  <si>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</si>
  <si>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</si>
  <si>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</si>
  <si>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</si>
  <si>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</si>
  <si>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</si>
  <si>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</si>
  <si>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</si>
  <si>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</si>
  <si>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</si>
  <si>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</si>
  <si>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</si>
  <si>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</si>
  <si>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</si>
  <si>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</si>
  <si>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</si>
  <si>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</si>
  <si>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</si>
  <si>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</si>
  <si>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</si>
  <si>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</si>
  <si>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</si>
  <si>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</si>
  <si>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</si>
  <si>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</si>
  <si>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</si>
  <si>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</si>
  <si>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</si>
  <si>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</si>
  <si>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</si>
  <si>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</si>
  <si>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</si>
  <si>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</si>
  <si>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</si>
  <si>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</si>
  <si>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</si>
  <si>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</si>
  <si>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</si>
  <si>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</si>
  <si>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</si>
  <si>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</si>
  <si>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</si>
  <si>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</si>
  <si>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</si>
  <si>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</si>
  <si>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</si>
  <si>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</si>
  <si>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</si>
  <si>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</si>
  <si>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</si>
  <si>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</si>
  <si>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</si>
  <si>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</si>
  <si>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</si>
  <si>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</si>
  <si>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</si>
  <si>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</si>
  <si>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</si>
  <si>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</si>
  <si>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</si>
  <si>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</si>
  <si>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</si>
  <si>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</si>
  <si>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</si>
  <si>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</si>
  <si>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</si>
  <si>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</si>
  <si>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</si>
  <si>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</si>
  <si>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</si>
  <si>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</si>
  <si>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</si>
  <si>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</si>
  <si>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</si>
  <si>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</si>
  <si>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</si>
  <si>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</si>
  <si>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</si>
  <si>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</si>
  <si>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</si>
  <si>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</si>
  <si>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</si>
  <si>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</si>
  <si>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</si>
  <si>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</si>
  <si>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</si>
  <si>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</si>
  <si>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</si>
  <si>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</si>
  <si>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</si>
  <si>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</si>
  <si>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</si>
  <si>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</si>
  <si>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</si>
  <si>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</si>
  <si>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</si>
  <si>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</si>
  <si>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</si>
  <si>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</si>
  <si>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</si>
  <si>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</si>
  <si>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</si>
  <si>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</si>
  <si>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</si>
  <si>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</si>
  <si>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</si>
  <si>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</si>
  <si>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</si>
  <si>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</si>
  <si>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</si>
  <si>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</si>
  <si>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</si>
  <si>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</si>
  <si>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</si>
  <si>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</si>
  <si>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</si>
  <si>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</si>
  <si>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</si>
  <si>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</si>
  <si>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</si>
  <si>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</si>
  <si>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</si>
  <si>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</si>
  <si>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</si>
  <si>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</si>
  <si>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</si>
  <si>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</si>
  <si>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</si>
  <si>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</si>
  <si>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</si>
  <si>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</si>
  <si>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</si>
  <si>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</si>
  <si>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</si>
  <si>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</si>
  <si>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</si>
  <si>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</si>
  <si>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</si>
  <si>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</si>
  <si>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</si>
  <si>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</si>
  <si>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</si>
  <si>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</si>
  <si>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</si>
  <si>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</si>
  <si>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</si>
  <si>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</si>
  <si>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</si>
  <si>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</si>
  <si>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</si>
  <si>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</si>
  <si>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</si>
  <si>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</si>
  <si>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</si>
  <si>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</si>
  <si>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</si>
  <si>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</si>
  <si>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</si>
  <si>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</si>
  <si>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</si>
  <si>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</si>
  <si>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</si>
  <si>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</si>
  <si>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</si>
  <si>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</si>
  <si>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</si>
  <si>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</si>
  <si>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</si>
  <si>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</si>
  <si>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</si>
  <si>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</si>
  <si>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</si>
  <si>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</si>
  <si>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</si>
  <si>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</si>
  <si>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</si>
  <si>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</si>
  <si>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</si>
  <si>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</si>
  <si>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</si>
  <si>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</si>
  <si>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</si>
  <si>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</si>
  <si>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</si>
  <si>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</si>
  <si>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</si>
  <si>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</si>
  <si>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</si>
  <si>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</si>
  <si>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</si>
  <si>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</si>
  <si>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</si>
  <si>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</si>
  <si>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</si>
  <si>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</si>
  <si>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</si>
  <si>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</si>
  <si>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</si>
  <si>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</si>
  <si>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</si>
  <si>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</si>
  <si>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</si>
  <si>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</si>
  <si>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</si>
  <si>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</si>
  <si>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</si>
  <si>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</si>
  <si>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</si>
  <si>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</si>
  <si>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</si>
  <si>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</si>
  <si>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</si>
  <si>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</si>
  <si>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</si>
  <si>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</si>
  <si>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</si>
  <si>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</si>
  <si>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</si>
  <si>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</si>
  <si>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</si>
  <si>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</si>
  <si>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</si>
  <si>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</si>
  <si>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</si>
  <si>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</si>
  <si>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</si>
  <si>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</si>
  <si>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</si>
  <si>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</si>
  <si>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</si>
  <si>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</si>
  <si>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</si>
  <si>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</si>
  <si>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</si>
  <si>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</si>
  <si>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</si>
  <si>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</si>
  <si>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</si>
  <si>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</si>
  <si>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</si>
  <si>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</si>
  <si>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</si>
  <si>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</si>
  <si>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</si>
  <si>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</si>
  <si>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</si>
  <si>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</si>
  <si>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</si>
  <si>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</si>
  <si>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</si>
  <si>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</si>
  <si>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</si>
  <si>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</si>
  <si>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</si>
  <si>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</si>
  <si>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</si>
  <si>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</si>
  <si>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</si>
  <si>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</si>
  <si>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</si>
  <si>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</si>
  <si>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</si>
  <si>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</si>
  <si>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</si>
  <si>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</si>
  <si>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</si>
  <si>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</si>
  <si>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</si>
  <si>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</si>
  <si>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</si>
  <si>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</si>
  <si>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</si>
  <si>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</si>
  <si>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</si>
  <si>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</si>
  <si>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</si>
  <si>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</si>
  <si>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</si>
  <si>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</si>
  <si>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</si>
  <si>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</si>
  <si>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</si>
  <si>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</si>
  <si>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</si>
  <si>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</si>
  <si>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</si>
  <si>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</si>
  <si>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</si>
  <si>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</si>
  <si>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</si>
  <si>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</si>
  <si>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</si>
  <si>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</si>
  <si>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</si>
  <si>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</si>
  <si>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</si>
  <si>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</si>
  <si>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</si>
  <si>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</si>
  <si>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</si>
  <si>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</si>
  <si>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</si>
  <si>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</si>
  <si>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</si>
  <si>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</si>
  <si>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</si>
  <si>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</si>
  <si>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</si>
  <si>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</si>
  <si>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</si>
  <si>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</si>
  <si>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</si>
  <si>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</si>
  <si>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</si>
  <si>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</si>
  <si>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</si>
  <si>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</si>
  <si>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</si>
  <si>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</si>
  <si>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</si>
  <si>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</si>
  <si>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</si>
  <si>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</si>
  <si>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</si>
  <si>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</si>
  <si>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</si>
  <si>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</si>
  <si>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</si>
  <si>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</si>
  <si>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</si>
  <si>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</si>
  <si>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</si>
  <si>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</si>
  <si>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</si>
  <si>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</si>
  <si>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</si>
  <si>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</si>
  <si>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</si>
  <si>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</si>
  <si>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</si>
  <si>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</si>
  <si>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</si>
  <si>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</si>
  <si>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</si>
  <si>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</si>
  <si>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</si>
  <si>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</si>
  <si>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</si>
  <si>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</si>
  <si>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</si>
  <si>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</si>
  <si>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</si>
  <si>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</si>
  <si>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</si>
  <si>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</si>
  <si>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</si>
  <si>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</si>
  <si>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</si>
  <si>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</si>
  <si>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</si>
  <si>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</si>
  <si>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</si>
  <si>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</si>
  <si>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</si>
  <si>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</si>
  <si>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</si>
  <si>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</si>
  <si>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</si>
  <si>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</si>
  <si>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</si>
  <si>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</si>
  <si>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</si>
  <si>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</si>
  <si>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</si>
  <si>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</si>
  <si>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</si>
  <si>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</si>
  <si>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</si>
  <si>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</si>
  <si>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</si>
  <si>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</si>
  <si>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</si>
  <si>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</si>
  <si>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</si>
  <si>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</si>
  <si>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</si>
  <si>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</si>
  <si>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</si>
  <si>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</si>
  <si>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</si>
  <si>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</si>
  <si>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</si>
  <si>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</si>
  <si>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</si>
  <si>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</si>
  <si>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</si>
  <si>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</si>
  <si>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</si>
  <si>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</si>
  <si>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</si>
  <si>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</si>
  <si>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</si>
  <si>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</si>
  <si>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</si>
  <si>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</si>
  <si>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</si>
  <si>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</si>
  <si>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</si>
  <si>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</si>
  <si>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</si>
  <si>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</si>
  <si>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</si>
  <si>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</si>
  <si>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</si>
  <si>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</si>
  <si>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</si>
  <si>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</si>
  <si>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</si>
  <si>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</si>
  <si>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</si>
  <si>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</si>
  <si>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</si>
  <si>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</si>
  <si>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</si>
  <si>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</si>
  <si>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</si>
  <si>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</si>
  <si>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</si>
  <si>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</si>
  <si>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</si>
  <si>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</si>
  <si>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</si>
  <si>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</si>
  <si>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</si>
  <si>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</si>
  <si>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</si>
  <si>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</si>
  <si>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</si>
  <si>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</si>
  <si>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</si>
  <si>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</si>
  <si>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</si>
  <si>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</si>
  <si>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</si>
  <si>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</si>
  <si>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</si>
  <si>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</si>
  <si>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</si>
  <si>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</si>
  <si>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</si>
  <si>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</si>
  <si>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</si>
  <si>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</si>
  <si>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</si>
  <si>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</si>
  <si>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</si>
  <si>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</si>
  <si>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</si>
  <si>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</si>
  <si>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</si>
  <si>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</si>
  <si>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</si>
  <si>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</si>
  <si>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</si>
  <si>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</si>
  <si>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</si>
  <si>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</si>
  <si>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</si>
  <si>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</si>
  <si>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</si>
  <si>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</si>
  <si>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</si>
  <si>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</si>
  <si>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</si>
  <si>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</si>
  <si>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</si>
  <si>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</si>
  <si>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</si>
  <si>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</si>
  <si>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</si>
  <si>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</si>
  <si>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</si>
  <si>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</si>
  <si>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</si>
  <si>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</si>
  <si>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</si>
  <si>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</si>
  <si>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</si>
  <si>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</si>
  <si>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</si>
  <si>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</si>
  <si>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</si>
  <si>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</si>
  <si>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</si>
  <si>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</si>
  <si>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</si>
  <si>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</si>
  <si>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</si>
  <si>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</si>
  <si>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</si>
  <si>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</si>
  <si>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</si>
  <si>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</si>
  <si>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</si>
  <si>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</si>
  <si>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</si>
  <si>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</si>
  <si>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</si>
  <si>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</si>
  <si>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</si>
  <si>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</si>
  <si>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</si>
  <si>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</si>
  <si>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</si>
  <si>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</si>
  <si>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</si>
  <si>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</si>
  <si>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</si>
  <si>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</si>
  <si>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</si>
  <si>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</si>
  <si>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</si>
  <si>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</si>
  <si>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</si>
  <si>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</si>
  <si>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</si>
  <si>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</si>
  <si>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</si>
  <si>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</si>
  <si>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</si>
  <si>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</si>
  <si>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</si>
  <si>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</si>
  <si>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</si>
  <si>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</si>
  <si>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</si>
  <si>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</si>
  <si>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</si>
  <si>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</si>
  <si>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</si>
  <si>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</si>
  <si>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</si>
  <si>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</si>
  <si>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</si>
  <si>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</si>
  <si>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</si>
  <si>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</si>
  <si>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</si>
  <si>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</si>
  <si>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</si>
  <si>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</si>
  <si>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</si>
  <si>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</si>
  <si>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</si>
  <si>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</si>
  <si>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</si>
  <si>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</si>
  <si>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</si>
  <si>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</si>
  <si>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</si>
  <si>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</si>
  <si>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</si>
  <si>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</si>
  <si>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</si>
  <si>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</si>
  <si>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</si>
  <si>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</si>
  <si>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</si>
  <si>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</si>
  <si>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family val="2"/>
        <charset val="238"/>
      </rPr>
      <t xml:space="preserve">
- </t>
    </r>
    <r>
      <rPr>
        <b/>
        <sz val="8"/>
        <rFont val="Arial"/>
        <family val="2"/>
        <charset val="238"/>
      </rPr>
      <t xml:space="preserve">za </t>
    </r>
    <r>
      <rPr>
        <b/>
        <sz val="8"/>
        <rFont val="Arial"/>
        <family val="2"/>
        <charset val="238"/>
      </rPr>
      <t>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</si>
  <si>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t>
    </r>
    <r>
      <rPr>
        <b/>
        <sz val="8"/>
        <rFont val="Arial"/>
        <family val="2"/>
        <charset val="238"/>
      </rPr>
      <t>vartale</t>
    </r>
    <r>
      <rPr>
        <sz val="8"/>
        <rFont val="Arial"/>
        <family val="2"/>
        <charset val="238"/>
      </rPr>
      <t xml:space="preserve"> (prvi i treći kvartal) predaje samo obrazac PR-RAS
- </t>
    </r>
    <r>
      <rPr>
        <b/>
        <sz val="8"/>
        <rFont val="Arial"/>
        <family val="2"/>
        <charset val="238"/>
      </rPr>
      <t>za pol</t>
    </r>
    <r>
      <rPr>
        <b/>
        <sz val="8"/>
        <rFont val="Arial"/>
        <family val="2"/>
        <charset val="238"/>
      </rPr>
      <t>ugodište</t>
    </r>
    <r>
      <rPr>
        <sz val="8"/>
        <rFont val="Arial"/>
        <family val="2"/>
        <charset val="238"/>
      </rPr>
      <t xml:space="preserve"> predaje obrasce PR-RAS i Obveze,
- </t>
    </r>
    <r>
      <rPr>
        <b/>
        <sz val="8"/>
        <rFont val="Arial"/>
        <family val="2"/>
        <charset val="238"/>
      </rPr>
      <t>na go</t>
    </r>
    <r>
      <rPr>
        <b/>
        <sz val="8"/>
        <rFont val="Arial"/>
        <family val="2"/>
        <charset val="238"/>
      </rPr>
      <t>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</si>
  <si>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family val="2"/>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family val="2"/>
        <charset val="238"/>
      </rPr>
      <t xml:space="preserve"> </t>
    </r>
    <r>
      <rPr>
        <sz val="8"/>
        <rFont val="Arial"/>
        <family val="2"/>
        <charset val="238"/>
      </rPr>
      <t>(I.-VI.</t>
    </r>
    <r>
      <rPr>
        <sz val="8"/>
        <rFont val="Arial"/>
        <family val="2"/>
        <charset val="238"/>
      </rPr>
      <t xml:space="preserve">)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</si>
  <si>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</si>
  <si>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</si>
  <si>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</si>
  <si>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</si>
  <si>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family val="2"/>
        <charset val="238"/>
      </rPr>
      <t>11 ne smije imati popunjene AOP oznake:</t>
    </r>
    <r>
      <rPr>
        <sz val="8"/>
        <rFont val="Arial"/>
        <family val="2"/>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</si>
  <si>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family val="2"/>
        <charset val="238"/>
      </rPr>
      <t>12 ne smije imati popunjene AOP oznake:</t>
    </r>
    <r>
      <rPr>
        <sz val="8"/>
        <rFont val="Arial"/>
        <family val="2"/>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</si>
  <si>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</si>
  <si>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</si>
  <si>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</si>
  <si>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</si>
  <si>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</si>
  <si>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</si>
  <si>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</si>
  <si>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</si>
  <si>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</si>
  <si>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</si>
  <si>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</si>
  <si>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</si>
  <si>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</si>
  <si>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</si>
  <si>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</si>
  <si>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</si>
  <si>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</si>
  <si>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</si>
  <si>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</si>
  <si>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</si>
  <si>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</si>
  <si>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</si>
  <si>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</si>
  <si>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</si>
  <si>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</si>
  <si>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</si>
  <si>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</si>
  <si>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</si>
  <si>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</si>
  <si>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</si>
  <si>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</si>
  <si>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</si>
  <si>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</si>
  <si>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</si>
  <si>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</si>
  <si>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</si>
  <si>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</si>
  <si>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</si>
  <si>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</si>
  <si>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</si>
  <si>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</si>
  <si>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</si>
  <si>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</si>
  <si>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</si>
  <si>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</si>
  <si>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</si>
  <si>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</si>
  <si>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</si>
  <si>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</si>
  <si>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</si>
  <si>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</si>
  <si>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</si>
  <si>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</si>
  <si>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</si>
  <si>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</si>
  <si>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</si>
  <si>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</si>
  <si>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</si>
  <si>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</si>
  <si>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</si>
  <si>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</si>
  <si>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</si>
  <si>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</si>
  <si>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</si>
  <si>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</si>
  <si>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</si>
  <si>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</si>
  <si>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</si>
  <si>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</si>
  <si>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</si>
  <si>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</si>
  <si>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</si>
  <si>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</si>
  <si>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</si>
  <si>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</si>
  <si>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</si>
  <si>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</si>
  <si>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</si>
  <si>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</si>
  <si>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</si>
  <si>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</si>
  <si>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</si>
  <si>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</si>
  <si>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</si>
  <si>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</si>
  <si>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</si>
  <si>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</si>
  <si>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</si>
  <si>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</si>
  <si>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</si>
  <si>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</si>
  <si>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</si>
  <si>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</si>
  <si>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</si>
  <si>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</si>
  <si>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</si>
  <si>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</si>
  <si>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</si>
  <si>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</si>
  <si>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</si>
  <si>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</si>
  <si>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</si>
  <si>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</si>
  <si>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</si>
  <si>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</si>
  <si>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</si>
  <si>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</si>
  <si>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</si>
  <si>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</si>
  <si>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</si>
  <si>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</si>
  <si>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</si>
  <si>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</si>
  <si>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</si>
  <si>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</si>
  <si>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</si>
  <si>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</si>
  <si>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</si>
  <si>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</si>
  <si>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</si>
  <si>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</si>
  <si>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</si>
  <si>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</si>
  <si>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</si>
  <si>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</si>
  <si>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</si>
  <si>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</si>
  <si>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</si>
  <si>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</si>
  <si>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</si>
  <si>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</si>
  <si>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</si>
  <si>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</si>
  <si>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</si>
  <si>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</si>
  <si>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</si>
  <si>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</si>
  <si>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</si>
  <si>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</si>
  <si>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</si>
  <si>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</si>
  <si>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</si>
  <si>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</si>
  <si>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</si>
  <si>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</si>
  <si>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</si>
  <si>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</si>
  <si>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</si>
  <si>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</si>
  <si>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</si>
  <si>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</si>
  <si>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</si>
  <si>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</si>
  <si>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</si>
  <si>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</si>
  <si>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</si>
  <si>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</si>
  <si>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</si>
  <si>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</si>
  <si>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</si>
  <si>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</si>
  <si>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</si>
  <si>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</si>
  <si>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</si>
  <si>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</si>
  <si>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</si>
  <si>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</si>
  <si>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</si>
  <si>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</si>
  <si>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</si>
  <si>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</si>
  <si>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</si>
  <si>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</si>
  <si>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</si>
  <si>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</si>
  <si>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</si>
  <si>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</si>
  <si>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</si>
  <si>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</si>
  <si>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</si>
  <si>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</si>
  <si>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</si>
  <si>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</si>
  <si>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</si>
  <si>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</si>
  <si>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</si>
  <si>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</si>
  <si>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</si>
  <si>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</si>
  <si>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</si>
  <si>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</si>
  <si>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</si>
  <si>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</si>
  <si>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</si>
  <si>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</si>
  <si>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</si>
  <si>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</si>
  <si>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</si>
  <si>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</si>
  <si>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</si>
  <si>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</si>
  <si>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</si>
  <si>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</si>
  <si>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</si>
  <si>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</si>
  <si>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</si>
  <si>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</si>
  <si>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</si>
  <si>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</si>
  <si>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</si>
  <si>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</si>
  <si>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</si>
  <si>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</si>
  <si>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</si>
  <si>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</si>
  <si>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</si>
  <si>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</si>
  <si>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</si>
  <si>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</si>
  <si>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</si>
  <si>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</si>
  <si>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</si>
  <si>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</si>
  <si>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</si>
  <si>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</si>
  <si>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</si>
  <si>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</si>
  <si>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</si>
  <si>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</si>
  <si>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</si>
  <si>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</si>
  <si>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</si>
  <si>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</si>
  <si>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</si>
  <si>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</si>
  <si>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</si>
  <si>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</si>
  <si>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</si>
  <si>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</si>
  <si>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</si>
  <si>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</si>
  <si>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</si>
  <si>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</si>
  <si>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</si>
  <si>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</si>
  <si>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</si>
  <si>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</si>
  <si>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</si>
  <si>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</si>
  <si>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</si>
  <si>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</si>
  <si>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</si>
  <si>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</si>
  <si>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</si>
  <si>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</si>
  <si>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</si>
  <si>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</si>
  <si>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</si>
  <si>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</si>
  <si>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</si>
  <si>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</si>
  <si>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</si>
  <si>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</si>
  <si>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</si>
  <si>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</si>
  <si>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</si>
  <si>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</si>
  <si>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</si>
  <si>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</si>
  <si>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</si>
  <si>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</si>
  <si>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</si>
  <si>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</si>
  <si>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</si>
  <si>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</si>
  <si>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</si>
  <si>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</si>
  <si>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</si>
  <si>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</si>
  <si>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</si>
  <si>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</si>
  <si>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</si>
  <si>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</si>
  <si>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</si>
  <si>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</si>
  <si>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</si>
  <si>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</si>
  <si>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</si>
  <si>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</si>
  <si>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</si>
  <si>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</si>
  <si>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</si>
  <si>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</si>
  <si>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</si>
  <si>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</si>
  <si>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</si>
  <si>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</si>
  <si>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</si>
  <si>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</si>
  <si>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</si>
  <si>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</si>
  <si>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</si>
  <si>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</si>
  <si>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</si>
  <si>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</si>
  <si>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</si>
  <si>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</si>
  <si>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</si>
  <si>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</si>
  <si>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</si>
  <si>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</si>
  <si>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</si>
  <si>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</si>
  <si>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</si>
  <si>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</si>
  <si>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</si>
  <si>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</si>
  <si>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</si>
  <si>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</si>
  <si>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</si>
  <si>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</si>
  <si>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</si>
  <si>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</si>
  <si>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</si>
  <si>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</si>
  <si>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</si>
  <si>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</si>
  <si>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</si>
  <si>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</si>
  <si>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</si>
  <si>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</si>
  <si>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</si>
  <si>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</si>
  <si>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</si>
  <si>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</si>
  <si>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</si>
  <si>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</si>
  <si>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</si>
  <si>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</si>
  <si>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</si>
  <si>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</si>
  <si>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</si>
  <si>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</si>
  <si>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</si>
  <si>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</si>
  <si>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</si>
  <si>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</si>
  <si>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</si>
  <si>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</si>
  <si>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</si>
  <si>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</si>
  <si>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</si>
  <si>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</si>
  <si>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</si>
  <si>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</si>
  <si>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</si>
  <si>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</si>
  <si>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</si>
  <si>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</si>
  <si>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</si>
  <si>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</si>
  <si>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</si>
  <si>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</si>
  <si>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</si>
  <si>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</si>
  <si>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</si>
  <si>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</si>
  <si>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</si>
  <si>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</si>
  <si>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</si>
  <si>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</si>
  <si>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</si>
  <si>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</si>
  <si>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</si>
  <si>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</si>
  <si>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</si>
  <si>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</si>
  <si>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</si>
  <si>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</si>
  <si>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</si>
  <si>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</si>
  <si>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</si>
  <si>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</si>
  <si>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</si>
  <si>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</si>
  <si>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</si>
  <si>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</si>
  <si>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</si>
  <si>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</si>
  <si>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</si>
  <si>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</si>
  <si>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</si>
  <si>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</si>
  <si>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</si>
  <si>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</si>
  <si>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</si>
  <si>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</si>
  <si>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</si>
  <si>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</si>
  <si>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</si>
  <si>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</si>
  <si>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</si>
  <si>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</si>
  <si>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</si>
  <si>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</si>
  <si>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</si>
  <si>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</si>
  <si>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</si>
  <si>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</si>
  <si>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</si>
  <si>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</si>
  <si>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</si>
  <si>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</si>
  <si>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</si>
  <si>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</si>
  <si>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</si>
  <si>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</si>
  <si>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</si>
  <si>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</si>
  <si>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</si>
  <si>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</si>
  <si>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</si>
  <si>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</si>
  <si>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</si>
  <si>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</si>
  <si>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</si>
  <si>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</si>
  <si>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</si>
  <si>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</si>
  <si>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</si>
  <si>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</si>
  <si>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</si>
  <si>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</si>
  <si>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</si>
  <si>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</si>
  <si>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</si>
  <si>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</si>
  <si>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</si>
  <si>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</si>
  <si>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</si>
  <si>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</si>
  <si>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</si>
  <si>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</si>
  <si>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</si>
  <si>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</si>
  <si>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</si>
  <si>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</si>
  <si>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</si>
  <si>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</si>
  <si>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</si>
  <si>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</si>
  <si>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</si>
  <si>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</si>
  <si>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</si>
  <si>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</si>
  <si>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</si>
  <si>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</si>
  <si>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</si>
  <si>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</si>
  <si>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</si>
  <si>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</si>
  <si>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</si>
  <si>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</si>
  <si>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</si>
  <si>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</si>
  <si>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</si>
  <si>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</si>
  <si>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</si>
  <si>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</si>
  <si>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</si>
  <si>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</si>
  <si>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</si>
  <si>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</si>
  <si>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</si>
  <si>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</si>
  <si>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</si>
  <si>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</si>
  <si>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</si>
  <si>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</si>
  <si>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</si>
  <si>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</si>
  <si>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</si>
  <si>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</si>
  <si>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</si>
  <si>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</si>
  <si>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</si>
  <si>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</si>
  <si>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</si>
  <si>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</si>
  <si>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</si>
  <si>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</si>
  <si>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</si>
  <si>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</si>
  <si>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</si>
  <si>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</si>
  <si>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</si>
  <si>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</si>
  <si>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</si>
  <si>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</si>
  <si>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</si>
  <si>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</si>
  <si>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</si>
  <si>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</si>
  <si>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</si>
  <si>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</si>
  <si>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</si>
  <si>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</si>
  <si>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</si>
  <si>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</si>
  <si>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</si>
  <si>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</si>
  <si>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</si>
  <si>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</si>
  <si>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</si>
  <si>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</si>
  <si>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</si>
  <si>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</si>
  <si>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</si>
  <si>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</si>
  <si>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</si>
  <si>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</si>
  <si>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</si>
  <si>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</si>
  <si>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</si>
  <si>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</si>
  <si>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</si>
  <si>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</si>
  <si>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</si>
  <si>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</si>
  <si>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</si>
  <si>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OSNOVNA ŠKOLA BISAG</t>
  </si>
  <si>
    <t>BISAG</t>
  </si>
  <si>
    <t>BISAG 24/1</t>
  </si>
  <si>
    <t>VLADO DERDIĆ</t>
  </si>
  <si>
    <t>042200456</t>
  </si>
  <si>
    <t>075801133</t>
  </si>
  <si>
    <t>os-bisag@os-bisag.skole.hr</t>
  </si>
  <si>
    <t>DRAŽENKA ŠVELEC-JURIČIĆ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</si>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</sst>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77" x14ac:knownFonts="1">
    <font>
      <sz val="10"/>
      <name val="Arial"/>
      <charset val="238"/>
    </font>
    <font>
      <sz val="10"/>
      <name val="Arial"/>
      <family val="2"/>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family val="2"/>
      <charset val="238"/>
    </font>
    <font>
      <sz val="8"/>
      <name val="Arial"/>
      <family val="2"/>
      <charset val="238"/>
    </font>
    <font>
      <b/>
      <sz val="8"/>
      <name val="Arial"/>
      <family val="2"/>
      <charset val="238"/>
    </font>
    <font>
      <sz val="10"/>
      <name val="Arial"/>
      <family val="2"/>
      <charset val="238"/>
    </font>
    <font>
      <b/>
      <sz val="9"/>
      <color indexed="9"/>
      <name val="Arial"/>
      <family val="2"/>
      <charset val="238"/>
    </font>
    <font>
      <sz val="10"/>
      <color indexed="58"/>
      <name val="Arial"/>
      <family val="2"/>
      <charset val="238"/>
    </font>
    <font>
      <sz val="8"/>
      <color indexed="56"/>
      <name val="Arial"/>
      <family val="2"/>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5"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6" fillId="14" borderId="0" xfId="0" applyFont="1" applyFill="1" applyProtection="1"/>
    <xf numFmtId="0" fontId="76" fillId="14" borderId="0" xfId="0" applyNumberFormat="1" applyFont="1" applyFill="1" applyProtection="1"/>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20" fillId="0" borderId="0" xfId="0" applyFont="1" applyFill="1" applyAlignment="1" applyProtection="1">
      <alignment horizontal="center" vertical="center" wrapText="1"/>
      <protection hidden="1"/>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5" fillId="6" borderId="95"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33" xfId="0" applyNumberFormat="1" applyFont="1" applyFill="1" applyBorder="1" applyAlignment="1" applyProtection="1">
      <alignment horizontal="center" vertical="center"/>
      <protection locked="0"/>
    </xf>
    <xf numFmtId="49" fontId="18" fillId="0" borderId="87" xfId="0"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40" fillId="6" borderId="96"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49" fontId="27" fillId="0" borderId="87" xfId="0" applyNumberFormat="1" applyFont="1" applyFill="1" applyBorder="1" applyAlignment="1" applyProtection="1">
      <alignment horizontal="center" vertical="center" wrapText="1"/>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 fontId="21" fillId="6" borderId="0"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right" vertical="top"/>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3174708</v>
      </c>
      <c r="D2" s="134">
        <f>PRRAS!E12</f>
        <v>3001438</v>
      </c>
      <c r="E2" s="134"/>
      <c r="F2" s="134"/>
      <c r="G2" s="135">
        <f>(B2/1000)*(C2*1+D2*2)</f>
        <v>9177.5840000000007</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4" t="s">
        <v>1643</v>
      </c>
      <c r="K9" s="355" t="s">
        <v>3837</v>
      </c>
      <c r="L9" s="354">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13990</v>
      </c>
      <c r="L16" s="112">
        <f>INT(VALUE(RefStr!B6))</f>
        <v>13990</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03325164</v>
      </c>
      <c r="L17" s="112">
        <f>INT(VALUE(RefStr!B8))</f>
        <v>3325164</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OSNOVNA ŠKOLA BISAG</v>
      </c>
      <c r="L18" s="112">
        <f>LEN(Skriveni!K18)</f>
        <v>19</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42226</v>
      </c>
      <c r="L19" s="112">
        <f>INT(VALUE(RefStr!B12))</f>
        <v>42226</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BISAG</v>
      </c>
      <c r="L20" s="112">
        <f>LEN(Skriveni!K20)</f>
        <v>5</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BISAG 24/1</v>
      </c>
      <c r="L21" s="112">
        <f>LEN(Skriveni!K21)</f>
        <v>10</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31</v>
      </c>
      <c r="L22" s="112">
        <f>INT(VALUE(RefStr!B16))</f>
        <v>31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8520</v>
      </c>
      <c r="L23" s="112">
        <f>INT(VALUE(RefStr!B18))</f>
        <v>8520</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036</v>
      </c>
      <c r="L25" s="112">
        <f>INT(VALUE(RefStr!B22))</f>
        <v>36</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05</v>
      </c>
      <c r="L26" s="112">
        <f>IF(ISERROR(RefStr!N22),0,INT(VALUE(RefStr!N22)))</f>
        <v>5</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32485068699</v>
      </c>
      <c r="L27" s="112">
        <f>INT(VALUE(RefStr!K14))</f>
        <v>32485068699</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VLADO DERDIĆ</v>
      </c>
      <c r="L28" s="112">
        <f>LEN(RefStr!H25)</f>
        <v>12</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042200456</v>
      </c>
      <c r="L29" s="112">
        <f>LEN(RefStr!H27)</f>
        <v>9</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075801133</v>
      </c>
      <c r="L30" s="112">
        <f>LEN(RefStr!K27)</f>
        <v>9</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os-bisag@os-bisag.skole.hr</v>
      </c>
      <c r="L31" s="112">
        <f>LEN(RefStr!H29)</f>
        <v>26</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os-bisag@os-bisag.skole.hr</v>
      </c>
      <c r="L32" s="112">
        <f>LEN(RefStr!H31)</f>
        <v>26</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DRAŽENKA ŠVELEC-JURIČIĆ</v>
      </c>
      <c r="L33" s="112">
        <f>LEN(RefStr!H33)</f>
        <v>23</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72160957.754000023</v>
      </c>
      <c r="L34" s="114">
        <f>SUM(G2:G1577)</f>
        <v>72160957.754000023</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2490336</v>
      </c>
      <c r="D48" s="129">
        <f>PRRAS!E58</f>
        <v>2269802</v>
      </c>
      <c r="E48" s="129"/>
      <c r="F48" s="129"/>
      <c r="G48" s="130">
        <f t="shared" si="0"/>
        <v>330407.18</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24600</v>
      </c>
      <c r="D57" s="129">
        <f>PRRAS!E67</f>
        <v>47785</v>
      </c>
      <c r="E57" s="129"/>
      <c r="F57" s="129"/>
      <c r="G57" s="130">
        <f t="shared" si="0"/>
        <v>6729.52</v>
      </c>
      <c r="H57" s="130">
        <f t="shared" si="1"/>
        <v>0</v>
      </c>
      <c r="I57" s="131">
        <v>0</v>
      </c>
    </row>
    <row r="58" spans="1:9" x14ac:dyDescent="0.2">
      <c r="A58" s="128">
        <v>151</v>
      </c>
      <c r="B58" s="129">
        <f>PRRAS!C68</f>
        <v>57</v>
      </c>
      <c r="C58" s="129">
        <f>PRRAS!D68</f>
        <v>24600</v>
      </c>
      <c r="D58" s="129">
        <f>PRRAS!E68</f>
        <v>47785</v>
      </c>
      <c r="E58" s="129"/>
      <c r="F58" s="129"/>
      <c r="G58" s="130">
        <f t="shared" si="0"/>
        <v>6849.6900000000005</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0</v>
      </c>
      <c r="E60" s="129"/>
      <c r="F60" s="129"/>
      <c r="G60" s="130">
        <f t="shared" si="0"/>
        <v>0</v>
      </c>
      <c r="H60" s="130">
        <f t="shared" si="1"/>
        <v>0</v>
      </c>
      <c r="I60" s="131">
        <v>0</v>
      </c>
    </row>
    <row r="61" spans="1:9" x14ac:dyDescent="0.2">
      <c r="A61" s="128">
        <v>151</v>
      </c>
      <c r="B61" s="129">
        <f>PRRAS!C71</f>
        <v>60</v>
      </c>
      <c r="C61" s="129">
        <f>PRRAS!D71</f>
        <v>0</v>
      </c>
      <c r="D61" s="129">
        <f>PRRAS!E71</f>
        <v>0</v>
      </c>
      <c r="E61" s="129"/>
      <c r="F61" s="129"/>
      <c r="G61" s="130">
        <f t="shared" si="0"/>
        <v>0</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2465736</v>
      </c>
      <c r="D66" s="129">
        <f>PRRAS!E76</f>
        <v>2222017</v>
      </c>
      <c r="E66" s="129"/>
      <c r="F66" s="129"/>
      <c r="G66" s="130">
        <f t="shared" si="0"/>
        <v>449135.05</v>
      </c>
      <c r="H66" s="130">
        <f t="shared" si="1"/>
        <v>0</v>
      </c>
      <c r="I66" s="131">
        <v>0</v>
      </c>
    </row>
    <row r="67" spans="1:9" x14ac:dyDescent="0.2">
      <c r="A67" s="128">
        <v>151</v>
      </c>
      <c r="B67" s="129">
        <f>PRRAS!C77</f>
        <v>66</v>
      </c>
      <c r="C67" s="129">
        <f>PRRAS!D77</f>
        <v>2218208</v>
      </c>
      <c r="D67" s="129">
        <f>PRRAS!E77</f>
        <v>2222017</v>
      </c>
      <c r="E67" s="129"/>
      <c r="F67" s="129"/>
      <c r="G67" s="130">
        <f t="shared" si="0"/>
        <v>439707.97200000001</v>
      </c>
      <c r="H67" s="130">
        <f t="shared" si="1"/>
        <v>0</v>
      </c>
      <c r="I67" s="131">
        <v>0</v>
      </c>
    </row>
    <row r="68" spans="1:9" x14ac:dyDescent="0.2">
      <c r="A68" s="128">
        <v>151</v>
      </c>
      <c r="B68" s="129">
        <f>PRRAS!C78</f>
        <v>67</v>
      </c>
      <c r="C68" s="129">
        <f>PRRAS!D78</f>
        <v>247528</v>
      </c>
      <c r="D68" s="129">
        <f>PRRAS!E78</f>
        <v>0</v>
      </c>
      <c r="E68" s="129"/>
      <c r="F68" s="129"/>
      <c r="G68" s="130">
        <f t="shared" si="0"/>
        <v>16584.376</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1012</v>
      </c>
      <c r="D72" s="129">
        <f>PRRAS!E82</f>
        <v>1023</v>
      </c>
      <c r="E72" s="129"/>
      <c r="F72" s="129"/>
      <c r="G72" s="130">
        <f t="shared" si="2"/>
        <v>217.11799999999997</v>
      </c>
      <c r="H72" s="130">
        <f t="shared" si="3"/>
        <v>0</v>
      </c>
      <c r="I72" s="131">
        <v>0</v>
      </c>
    </row>
    <row r="73" spans="1:9" x14ac:dyDescent="0.2">
      <c r="A73" s="128">
        <v>151</v>
      </c>
      <c r="B73" s="129">
        <f>PRRAS!C83</f>
        <v>72</v>
      </c>
      <c r="C73" s="129">
        <f>PRRAS!D83</f>
        <v>1012</v>
      </c>
      <c r="D73" s="129">
        <f>PRRAS!E83</f>
        <v>1023</v>
      </c>
      <c r="E73" s="129"/>
      <c r="F73" s="129"/>
      <c r="G73" s="130">
        <f t="shared" si="2"/>
        <v>220.17599999999999</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1012</v>
      </c>
      <c r="D75" s="129">
        <f>PRRAS!E85</f>
        <v>1023</v>
      </c>
      <c r="E75" s="129"/>
      <c r="F75" s="129"/>
      <c r="G75" s="130">
        <f t="shared" si="2"/>
        <v>226.292</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172709</v>
      </c>
      <c r="D103" s="129">
        <f>PRRAS!E113</f>
        <v>227691</v>
      </c>
      <c r="E103" s="129"/>
      <c r="F103" s="129"/>
      <c r="G103" s="130">
        <f t="shared" si="2"/>
        <v>64065.281999999999</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172709</v>
      </c>
      <c r="D109" s="129">
        <f>PRRAS!E119</f>
        <v>227691</v>
      </c>
      <c r="E109" s="129"/>
      <c r="F109" s="129"/>
      <c r="G109" s="130">
        <f t="shared" si="2"/>
        <v>67833.827999999994</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172709</v>
      </c>
      <c r="D114" s="129">
        <f>PRRAS!E124</f>
        <v>227691</v>
      </c>
      <c r="E114" s="129"/>
      <c r="F114" s="129"/>
      <c r="G114" s="130">
        <f t="shared" si="2"/>
        <v>70974.282999999996</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653</v>
      </c>
      <c r="D121" s="129">
        <f>PRRAS!E131</f>
        <v>0</v>
      </c>
      <c r="E121" s="129"/>
      <c r="F121" s="129"/>
      <c r="G121" s="130">
        <f t="shared" si="2"/>
        <v>78.36</v>
      </c>
      <c r="H121" s="130">
        <f t="shared" si="3"/>
        <v>0</v>
      </c>
      <c r="I121" s="131">
        <v>0</v>
      </c>
    </row>
    <row r="122" spans="1:9" x14ac:dyDescent="0.2">
      <c r="A122" s="128">
        <v>151</v>
      </c>
      <c r="B122" s="129">
        <f>PRRAS!C132</f>
        <v>121</v>
      </c>
      <c r="C122" s="129">
        <f>PRRAS!D132</f>
        <v>0</v>
      </c>
      <c r="D122" s="129">
        <f>PRRAS!E132</f>
        <v>0</v>
      </c>
      <c r="E122" s="129"/>
      <c r="F122" s="129"/>
      <c r="G122" s="130">
        <f t="shared" si="2"/>
        <v>0</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0</v>
      </c>
      <c r="D124" s="129">
        <f>PRRAS!E134</f>
        <v>0</v>
      </c>
      <c r="E124" s="129"/>
      <c r="F124" s="129"/>
      <c r="G124" s="130">
        <f t="shared" si="2"/>
        <v>0</v>
      </c>
      <c r="H124" s="130">
        <f t="shared" si="3"/>
        <v>0</v>
      </c>
      <c r="I124" s="131">
        <v>0</v>
      </c>
    </row>
    <row r="125" spans="1:9" x14ac:dyDescent="0.2">
      <c r="A125" s="128">
        <v>151</v>
      </c>
      <c r="B125" s="129">
        <f>PRRAS!C135</f>
        <v>124</v>
      </c>
      <c r="C125" s="129">
        <f>PRRAS!D135</f>
        <v>653</v>
      </c>
      <c r="D125" s="129">
        <f>PRRAS!E135</f>
        <v>0</v>
      </c>
      <c r="E125" s="129"/>
      <c r="F125" s="129"/>
      <c r="G125" s="130">
        <f t="shared" si="2"/>
        <v>80.971999999999994</v>
      </c>
      <c r="H125" s="130">
        <f t="shared" si="3"/>
        <v>0</v>
      </c>
      <c r="I125" s="131">
        <v>0</v>
      </c>
    </row>
    <row r="126" spans="1:9" x14ac:dyDescent="0.2">
      <c r="A126" s="128">
        <v>151</v>
      </c>
      <c r="B126" s="129">
        <f>PRRAS!C136</f>
        <v>125</v>
      </c>
      <c r="C126" s="129">
        <f>PRRAS!D136</f>
        <v>653</v>
      </c>
      <c r="D126" s="129">
        <f>PRRAS!E136</f>
        <v>0</v>
      </c>
      <c r="E126" s="129"/>
      <c r="F126" s="129"/>
      <c r="G126" s="130">
        <f t="shared" si="2"/>
        <v>81.625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507889</v>
      </c>
      <c r="D128" s="129">
        <f>PRRAS!E138</f>
        <v>502922</v>
      </c>
      <c r="E128" s="129"/>
      <c r="F128" s="129"/>
      <c r="G128" s="130">
        <f t="shared" si="2"/>
        <v>192244.09100000001</v>
      </c>
      <c r="H128" s="130">
        <f t="shared" si="3"/>
        <v>0</v>
      </c>
      <c r="I128" s="131">
        <v>0</v>
      </c>
    </row>
    <row r="129" spans="1:9" x14ac:dyDescent="0.2">
      <c r="A129" s="128">
        <v>151</v>
      </c>
      <c r="B129" s="129">
        <f>PRRAS!C139</f>
        <v>128</v>
      </c>
      <c r="C129" s="129">
        <f>PRRAS!D139</f>
        <v>507889</v>
      </c>
      <c r="D129" s="129">
        <f>PRRAS!E139</f>
        <v>502922</v>
      </c>
      <c r="E129" s="129"/>
      <c r="F129" s="129"/>
      <c r="G129" s="130">
        <f t="shared" si="2"/>
        <v>193757.82399999999</v>
      </c>
      <c r="H129" s="130">
        <f t="shared" si="3"/>
        <v>0</v>
      </c>
      <c r="I129" s="131">
        <v>0</v>
      </c>
    </row>
    <row r="130" spans="1:9" x14ac:dyDescent="0.2">
      <c r="A130" s="128">
        <v>151</v>
      </c>
      <c r="B130" s="129">
        <f>PRRAS!C140</f>
        <v>129</v>
      </c>
      <c r="C130" s="129">
        <f>PRRAS!D140</f>
        <v>507889</v>
      </c>
      <c r="D130" s="129">
        <f>PRRAS!E140</f>
        <v>502922</v>
      </c>
      <c r="E130" s="129"/>
      <c r="F130" s="129"/>
      <c r="G130" s="130">
        <f t="shared" si="2"/>
        <v>195271.557</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2109</v>
      </c>
      <c r="D135" s="129">
        <f>PRRAS!E145</f>
        <v>0</v>
      </c>
      <c r="E135" s="129"/>
      <c r="F135" s="129"/>
      <c r="G135" s="130">
        <f t="shared" ref="G135:G198" si="4">(B135/1000)*(C135*1+D135*2)</f>
        <v>282.60599999999999</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2109</v>
      </c>
      <c r="D146" s="129">
        <f>PRRAS!E156</f>
        <v>0</v>
      </c>
      <c r="E146" s="129"/>
      <c r="F146" s="129"/>
      <c r="G146" s="130">
        <f t="shared" si="4"/>
        <v>305.80500000000001</v>
      </c>
      <c r="H146" s="130">
        <f t="shared" si="5"/>
        <v>0</v>
      </c>
      <c r="I146" s="131">
        <v>0</v>
      </c>
    </row>
    <row r="147" spans="1:9" x14ac:dyDescent="0.2">
      <c r="A147" s="128">
        <v>151</v>
      </c>
      <c r="B147" s="129">
        <f>PRRAS!C157</f>
        <v>146</v>
      </c>
      <c r="C147" s="129">
        <f>PRRAS!D157</f>
        <v>2109</v>
      </c>
      <c r="D147" s="129">
        <f>PRRAS!E157</f>
        <v>0</v>
      </c>
      <c r="E147" s="129"/>
      <c r="F147" s="129"/>
      <c r="G147" s="130">
        <f t="shared" si="4"/>
        <v>307.91399999999999</v>
      </c>
      <c r="H147" s="130">
        <f t="shared" si="5"/>
        <v>0</v>
      </c>
      <c r="I147" s="131">
        <v>0</v>
      </c>
    </row>
    <row r="148" spans="1:9" x14ac:dyDescent="0.2">
      <c r="A148" s="128">
        <v>151</v>
      </c>
      <c r="B148" s="129">
        <f>PRRAS!C158</f>
        <v>147</v>
      </c>
      <c r="C148" s="129">
        <f>PRRAS!D158</f>
        <v>3132523</v>
      </c>
      <c r="D148" s="129">
        <f>PRRAS!E158</f>
        <v>2772707</v>
      </c>
      <c r="E148" s="129"/>
      <c r="F148" s="129"/>
      <c r="G148" s="130">
        <f t="shared" si="4"/>
        <v>1275656.7389999998</v>
      </c>
      <c r="H148" s="130">
        <f t="shared" si="5"/>
        <v>0</v>
      </c>
      <c r="I148" s="131">
        <v>0</v>
      </c>
    </row>
    <row r="149" spans="1:9" x14ac:dyDescent="0.2">
      <c r="A149" s="128">
        <v>151</v>
      </c>
      <c r="B149" s="129">
        <f>PRRAS!C159</f>
        <v>148</v>
      </c>
      <c r="C149" s="129">
        <f>PRRAS!D159</f>
        <v>2054606</v>
      </c>
      <c r="D149" s="129">
        <f>PRRAS!E159</f>
        <v>2075031</v>
      </c>
      <c r="E149" s="129"/>
      <c r="F149" s="129"/>
      <c r="G149" s="130">
        <f t="shared" si="4"/>
        <v>918290.86399999994</v>
      </c>
      <c r="H149" s="130">
        <f t="shared" si="5"/>
        <v>0</v>
      </c>
      <c r="I149" s="131">
        <v>0</v>
      </c>
    </row>
    <row r="150" spans="1:9" x14ac:dyDescent="0.2">
      <c r="A150" s="128">
        <v>151</v>
      </c>
      <c r="B150" s="129">
        <f>PRRAS!C160</f>
        <v>149</v>
      </c>
      <c r="C150" s="129">
        <f>PRRAS!D160</f>
        <v>1714472</v>
      </c>
      <c r="D150" s="129">
        <f>PRRAS!E160</f>
        <v>1694764</v>
      </c>
      <c r="E150" s="129"/>
      <c r="F150" s="129"/>
      <c r="G150" s="130">
        <f t="shared" si="4"/>
        <v>760496</v>
      </c>
      <c r="H150" s="130">
        <f t="shared" si="5"/>
        <v>0</v>
      </c>
      <c r="I150" s="131">
        <v>0</v>
      </c>
    </row>
    <row r="151" spans="1:9" x14ac:dyDescent="0.2">
      <c r="A151" s="128">
        <v>151</v>
      </c>
      <c r="B151" s="129">
        <f>PRRAS!C161</f>
        <v>150</v>
      </c>
      <c r="C151" s="129">
        <f>PRRAS!D161</f>
        <v>1714472</v>
      </c>
      <c r="D151" s="129">
        <f>PRRAS!E161</f>
        <v>1694764</v>
      </c>
      <c r="E151" s="129"/>
      <c r="F151" s="129"/>
      <c r="G151" s="130">
        <f t="shared" si="4"/>
        <v>765600</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42050</v>
      </c>
      <c r="D155" s="129">
        <f>PRRAS!E165</f>
        <v>87596</v>
      </c>
      <c r="E155" s="129"/>
      <c r="F155" s="129"/>
      <c r="G155" s="130">
        <f t="shared" si="4"/>
        <v>33455.267999999996</v>
      </c>
      <c r="H155" s="130">
        <f t="shared" si="5"/>
        <v>0</v>
      </c>
      <c r="I155" s="131">
        <v>0</v>
      </c>
    </row>
    <row r="156" spans="1:9" x14ac:dyDescent="0.2">
      <c r="A156" s="128">
        <v>151</v>
      </c>
      <c r="B156" s="129">
        <f>PRRAS!C166</f>
        <v>155</v>
      </c>
      <c r="C156" s="129">
        <f>PRRAS!D166</f>
        <v>42050</v>
      </c>
      <c r="D156" s="129">
        <f>PRRAS!E166</f>
        <v>87596</v>
      </c>
      <c r="E156" s="129"/>
      <c r="F156" s="129"/>
      <c r="G156" s="130">
        <f t="shared" si="4"/>
        <v>33672.51</v>
      </c>
      <c r="H156" s="130">
        <f t="shared" si="5"/>
        <v>0</v>
      </c>
      <c r="I156" s="131">
        <v>0</v>
      </c>
    </row>
    <row r="157" spans="1:9" x14ac:dyDescent="0.2">
      <c r="A157" s="128">
        <v>151</v>
      </c>
      <c r="B157" s="129">
        <f>PRRAS!C167</f>
        <v>156</v>
      </c>
      <c r="C157" s="129">
        <f>PRRAS!D167</f>
        <v>298084</v>
      </c>
      <c r="D157" s="129">
        <f>PRRAS!E167</f>
        <v>292671</v>
      </c>
      <c r="E157" s="129"/>
      <c r="F157" s="129"/>
      <c r="G157" s="130">
        <f t="shared" si="4"/>
        <v>137814.45600000001</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268494</v>
      </c>
      <c r="D159" s="129">
        <f>PRRAS!E169</f>
        <v>263744</v>
      </c>
      <c r="E159" s="129"/>
      <c r="F159" s="129"/>
      <c r="G159" s="130">
        <f t="shared" si="4"/>
        <v>125765.156</v>
      </c>
      <c r="H159" s="130">
        <f t="shared" si="5"/>
        <v>0</v>
      </c>
      <c r="I159" s="131">
        <v>0</v>
      </c>
    </row>
    <row r="160" spans="1:9" x14ac:dyDescent="0.2">
      <c r="A160" s="128">
        <v>151</v>
      </c>
      <c r="B160" s="129">
        <f>PRRAS!C170</f>
        <v>159</v>
      </c>
      <c r="C160" s="129">
        <f>PRRAS!D170</f>
        <v>29590</v>
      </c>
      <c r="D160" s="129">
        <f>PRRAS!E170</f>
        <v>28927</v>
      </c>
      <c r="E160" s="129"/>
      <c r="F160" s="129"/>
      <c r="G160" s="130">
        <f t="shared" si="4"/>
        <v>13903.596</v>
      </c>
      <c r="H160" s="130">
        <f t="shared" si="5"/>
        <v>0</v>
      </c>
      <c r="I160" s="131">
        <v>0</v>
      </c>
    </row>
    <row r="161" spans="1:9" x14ac:dyDescent="0.2">
      <c r="A161" s="128">
        <v>151</v>
      </c>
      <c r="B161" s="129">
        <f>PRRAS!C171</f>
        <v>160</v>
      </c>
      <c r="C161" s="129">
        <f>PRRAS!D171</f>
        <v>1073525</v>
      </c>
      <c r="D161" s="129">
        <f>PRRAS!E171</f>
        <v>693247</v>
      </c>
      <c r="E161" s="129"/>
      <c r="F161" s="129"/>
      <c r="G161" s="130">
        <f t="shared" si="4"/>
        <v>393603.04000000004</v>
      </c>
      <c r="H161" s="130">
        <f t="shared" si="5"/>
        <v>0</v>
      </c>
      <c r="I161" s="131">
        <v>0</v>
      </c>
    </row>
    <row r="162" spans="1:9" x14ac:dyDescent="0.2">
      <c r="A162" s="128">
        <v>151</v>
      </c>
      <c r="B162" s="129">
        <f>PRRAS!C172</f>
        <v>161</v>
      </c>
      <c r="C162" s="129">
        <f>PRRAS!D172</f>
        <v>173867</v>
      </c>
      <c r="D162" s="129">
        <f>PRRAS!E172</f>
        <v>167241</v>
      </c>
      <c r="E162" s="129"/>
      <c r="F162" s="129"/>
      <c r="G162" s="130">
        <f t="shared" si="4"/>
        <v>81844.188999999998</v>
      </c>
      <c r="H162" s="130">
        <f t="shared" si="5"/>
        <v>0</v>
      </c>
      <c r="I162" s="131">
        <v>0</v>
      </c>
    </row>
    <row r="163" spans="1:9" x14ac:dyDescent="0.2">
      <c r="A163" s="128">
        <v>151</v>
      </c>
      <c r="B163" s="129">
        <f>PRRAS!C173</f>
        <v>162</v>
      </c>
      <c r="C163" s="129">
        <f>PRRAS!D173</f>
        <v>11084</v>
      </c>
      <c r="D163" s="129">
        <f>PRRAS!E173</f>
        <v>20479</v>
      </c>
      <c r="E163" s="129"/>
      <c r="F163" s="129"/>
      <c r="G163" s="130">
        <f t="shared" si="4"/>
        <v>8430.8040000000001</v>
      </c>
      <c r="H163" s="130">
        <f t="shared" si="5"/>
        <v>0</v>
      </c>
      <c r="I163" s="131">
        <v>0</v>
      </c>
    </row>
    <row r="164" spans="1:9" x14ac:dyDescent="0.2">
      <c r="A164" s="128">
        <v>151</v>
      </c>
      <c r="B164" s="129">
        <f>PRRAS!C174</f>
        <v>163</v>
      </c>
      <c r="C164" s="129">
        <f>PRRAS!D174</f>
        <v>153605</v>
      </c>
      <c r="D164" s="129">
        <f>PRRAS!E174</f>
        <v>135866</v>
      </c>
      <c r="E164" s="129"/>
      <c r="F164" s="129"/>
      <c r="G164" s="130">
        <f t="shared" si="4"/>
        <v>69329.930999999997</v>
      </c>
      <c r="H164" s="130">
        <f t="shared" si="5"/>
        <v>0</v>
      </c>
      <c r="I164" s="131">
        <v>0</v>
      </c>
    </row>
    <row r="165" spans="1:9" x14ac:dyDescent="0.2">
      <c r="A165" s="128">
        <v>151</v>
      </c>
      <c r="B165" s="129">
        <f>PRRAS!C175</f>
        <v>164</v>
      </c>
      <c r="C165" s="129">
        <f>PRRAS!D175</f>
        <v>5650</v>
      </c>
      <c r="D165" s="129">
        <f>PRRAS!E175</f>
        <v>7656</v>
      </c>
      <c r="E165" s="129"/>
      <c r="F165" s="129"/>
      <c r="G165" s="130">
        <f t="shared" si="4"/>
        <v>3437.768</v>
      </c>
      <c r="H165" s="130">
        <f t="shared" si="5"/>
        <v>0</v>
      </c>
      <c r="I165" s="131">
        <v>0</v>
      </c>
    </row>
    <row r="166" spans="1:9" x14ac:dyDescent="0.2">
      <c r="A166" s="128">
        <v>151</v>
      </c>
      <c r="B166" s="129">
        <f>PRRAS!C176</f>
        <v>165</v>
      </c>
      <c r="C166" s="129">
        <f>PRRAS!D176</f>
        <v>3528</v>
      </c>
      <c r="D166" s="129">
        <f>PRRAS!E176</f>
        <v>3240</v>
      </c>
      <c r="E166" s="129"/>
      <c r="F166" s="129"/>
      <c r="G166" s="130">
        <f t="shared" si="4"/>
        <v>1651.3200000000002</v>
      </c>
      <c r="H166" s="130">
        <f t="shared" si="5"/>
        <v>0</v>
      </c>
      <c r="I166" s="131">
        <v>0</v>
      </c>
    </row>
    <row r="167" spans="1:9" x14ac:dyDescent="0.2">
      <c r="A167" s="128">
        <v>151</v>
      </c>
      <c r="B167" s="129">
        <f>PRRAS!C177</f>
        <v>166</v>
      </c>
      <c r="C167" s="129">
        <f>PRRAS!D177</f>
        <v>236393</v>
      </c>
      <c r="D167" s="129">
        <f>PRRAS!E177</f>
        <v>251450</v>
      </c>
      <c r="E167" s="129"/>
      <c r="F167" s="129"/>
      <c r="G167" s="130">
        <f t="shared" si="4"/>
        <v>122722.63800000001</v>
      </c>
      <c r="H167" s="130">
        <f t="shared" si="5"/>
        <v>0</v>
      </c>
      <c r="I167" s="131">
        <v>0</v>
      </c>
    </row>
    <row r="168" spans="1:9" x14ac:dyDescent="0.2">
      <c r="A168" s="128">
        <v>151</v>
      </c>
      <c r="B168" s="129">
        <f>PRRAS!C178</f>
        <v>167</v>
      </c>
      <c r="C168" s="129">
        <f>PRRAS!D178</f>
        <v>38420</v>
      </c>
      <c r="D168" s="129">
        <f>PRRAS!E178</f>
        <v>36669</v>
      </c>
      <c r="E168" s="129"/>
      <c r="F168" s="129"/>
      <c r="G168" s="130">
        <f t="shared" si="4"/>
        <v>18663.585999999999</v>
      </c>
      <c r="H168" s="130">
        <f t="shared" si="5"/>
        <v>0</v>
      </c>
      <c r="I168" s="131">
        <v>0</v>
      </c>
    </row>
    <row r="169" spans="1:9" x14ac:dyDescent="0.2">
      <c r="A169" s="128">
        <v>151</v>
      </c>
      <c r="B169" s="129">
        <f>PRRAS!C179</f>
        <v>168</v>
      </c>
      <c r="C169" s="129">
        <f>PRRAS!D179</f>
        <v>117144</v>
      </c>
      <c r="D169" s="129">
        <f>PRRAS!E179</f>
        <v>132148</v>
      </c>
      <c r="E169" s="129"/>
      <c r="F169" s="129"/>
      <c r="G169" s="130">
        <f t="shared" si="4"/>
        <v>64081.920000000006</v>
      </c>
      <c r="H169" s="130">
        <f t="shared" si="5"/>
        <v>0</v>
      </c>
      <c r="I169" s="131">
        <v>0</v>
      </c>
    </row>
    <row r="170" spans="1:9" x14ac:dyDescent="0.2">
      <c r="A170" s="128">
        <v>151</v>
      </c>
      <c r="B170" s="129">
        <f>PRRAS!C180</f>
        <v>169</v>
      </c>
      <c r="C170" s="129">
        <f>PRRAS!D180</f>
        <v>71311</v>
      </c>
      <c r="D170" s="129">
        <f>PRRAS!E180</f>
        <v>68696</v>
      </c>
      <c r="E170" s="129"/>
      <c r="F170" s="129"/>
      <c r="G170" s="130">
        <f t="shared" si="4"/>
        <v>35270.807000000001</v>
      </c>
      <c r="H170" s="130">
        <f t="shared" si="5"/>
        <v>0</v>
      </c>
      <c r="I170" s="131">
        <v>0</v>
      </c>
    </row>
    <row r="171" spans="1:9" x14ac:dyDescent="0.2">
      <c r="A171" s="128">
        <v>151</v>
      </c>
      <c r="B171" s="129">
        <f>PRRAS!C181</f>
        <v>170</v>
      </c>
      <c r="C171" s="129">
        <f>PRRAS!D181</f>
        <v>7021</v>
      </c>
      <c r="D171" s="129">
        <f>PRRAS!E181</f>
        <v>7171</v>
      </c>
      <c r="E171" s="129"/>
      <c r="F171" s="129"/>
      <c r="G171" s="130">
        <f t="shared" si="4"/>
        <v>3631.71</v>
      </c>
      <c r="H171" s="130">
        <f t="shared" si="5"/>
        <v>0</v>
      </c>
      <c r="I171" s="131">
        <v>0</v>
      </c>
    </row>
    <row r="172" spans="1:9" x14ac:dyDescent="0.2">
      <c r="A172" s="128">
        <v>151</v>
      </c>
      <c r="B172" s="129">
        <f>PRRAS!C182</f>
        <v>171</v>
      </c>
      <c r="C172" s="129">
        <f>PRRAS!D182</f>
        <v>1598</v>
      </c>
      <c r="D172" s="129">
        <f>PRRAS!E182</f>
        <v>5885</v>
      </c>
      <c r="E172" s="129"/>
      <c r="F172" s="129"/>
      <c r="G172" s="130">
        <f t="shared" si="4"/>
        <v>2285.9280000000003</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899</v>
      </c>
      <c r="D174" s="129">
        <f>PRRAS!E184</f>
        <v>881</v>
      </c>
      <c r="E174" s="129"/>
      <c r="F174" s="129"/>
      <c r="G174" s="130">
        <f t="shared" si="4"/>
        <v>460.35299999999995</v>
      </c>
      <c r="H174" s="130">
        <f t="shared" si="5"/>
        <v>0</v>
      </c>
      <c r="I174" s="131">
        <v>0</v>
      </c>
    </row>
    <row r="175" spans="1:9" x14ac:dyDescent="0.2">
      <c r="A175" s="128">
        <v>151</v>
      </c>
      <c r="B175" s="129">
        <f>PRRAS!C185</f>
        <v>174</v>
      </c>
      <c r="C175" s="129">
        <f>PRRAS!D185</f>
        <v>597414</v>
      </c>
      <c r="D175" s="129">
        <f>PRRAS!E185</f>
        <v>129568</v>
      </c>
      <c r="E175" s="129"/>
      <c r="F175" s="129"/>
      <c r="G175" s="130">
        <f t="shared" si="4"/>
        <v>149039.69999999998</v>
      </c>
      <c r="H175" s="130">
        <f t="shared" si="5"/>
        <v>0</v>
      </c>
      <c r="I175" s="131">
        <v>0</v>
      </c>
    </row>
    <row r="176" spans="1:9" x14ac:dyDescent="0.2">
      <c r="A176" s="128">
        <v>151</v>
      </c>
      <c r="B176" s="129">
        <f>PRRAS!C186</f>
        <v>175</v>
      </c>
      <c r="C176" s="129">
        <f>PRRAS!D186</f>
        <v>12806</v>
      </c>
      <c r="D176" s="129">
        <f>PRRAS!E186</f>
        <v>15789</v>
      </c>
      <c r="E176" s="129"/>
      <c r="F176" s="129"/>
      <c r="G176" s="130">
        <f t="shared" si="4"/>
        <v>7767.2</v>
      </c>
      <c r="H176" s="130">
        <f t="shared" si="5"/>
        <v>0</v>
      </c>
      <c r="I176" s="131">
        <v>0</v>
      </c>
    </row>
    <row r="177" spans="1:9" x14ac:dyDescent="0.2">
      <c r="A177" s="128">
        <v>151</v>
      </c>
      <c r="B177" s="129">
        <f>PRRAS!C187</f>
        <v>176</v>
      </c>
      <c r="C177" s="129">
        <f>PRRAS!D187</f>
        <v>499954</v>
      </c>
      <c r="D177" s="129">
        <f>PRRAS!E187</f>
        <v>62745</v>
      </c>
      <c r="E177" s="129"/>
      <c r="F177" s="129"/>
      <c r="G177" s="130">
        <f t="shared" si="4"/>
        <v>110078.144</v>
      </c>
      <c r="H177" s="130">
        <f t="shared" si="5"/>
        <v>0</v>
      </c>
      <c r="I177" s="131">
        <v>0</v>
      </c>
    </row>
    <row r="178" spans="1:9" x14ac:dyDescent="0.2">
      <c r="A178" s="128">
        <v>151</v>
      </c>
      <c r="B178" s="129">
        <f>PRRAS!C188</f>
        <v>177</v>
      </c>
      <c r="C178" s="129">
        <f>PRRAS!D188</f>
        <v>1250</v>
      </c>
      <c r="D178" s="129">
        <f>PRRAS!E188</f>
        <v>3375</v>
      </c>
      <c r="E178" s="129"/>
      <c r="F178" s="129"/>
      <c r="G178" s="130">
        <f t="shared" si="4"/>
        <v>1416</v>
      </c>
      <c r="H178" s="130">
        <f t="shared" si="5"/>
        <v>0</v>
      </c>
      <c r="I178" s="131">
        <v>0</v>
      </c>
    </row>
    <row r="179" spans="1:9" x14ac:dyDescent="0.2">
      <c r="A179" s="128">
        <v>151</v>
      </c>
      <c r="B179" s="129">
        <f>PRRAS!C189</f>
        <v>178</v>
      </c>
      <c r="C179" s="129">
        <f>PRRAS!D189</f>
        <v>17099</v>
      </c>
      <c r="D179" s="129">
        <f>PRRAS!E189</f>
        <v>17263</v>
      </c>
      <c r="E179" s="129"/>
      <c r="F179" s="129"/>
      <c r="G179" s="130">
        <f t="shared" si="4"/>
        <v>9189.25</v>
      </c>
      <c r="H179" s="130">
        <f t="shared" si="5"/>
        <v>0</v>
      </c>
      <c r="I179" s="131">
        <v>0</v>
      </c>
    </row>
    <row r="180" spans="1:9" x14ac:dyDescent="0.2">
      <c r="A180" s="128">
        <v>151</v>
      </c>
      <c r="B180" s="129">
        <f>PRRAS!C190</f>
        <v>179</v>
      </c>
      <c r="C180" s="129">
        <f>PRRAS!D190</f>
        <v>0</v>
      </c>
      <c r="D180" s="129">
        <f>PRRAS!E190</f>
        <v>316</v>
      </c>
      <c r="E180" s="129"/>
      <c r="F180" s="129"/>
      <c r="G180" s="130">
        <f t="shared" si="4"/>
        <v>113.128</v>
      </c>
      <c r="H180" s="130">
        <f t="shared" si="5"/>
        <v>0</v>
      </c>
      <c r="I180" s="131">
        <v>0</v>
      </c>
    </row>
    <row r="181" spans="1:9" x14ac:dyDescent="0.2">
      <c r="A181" s="128">
        <v>151</v>
      </c>
      <c r="B181" s="129">
        <f>PRRAS!C191</f>
        <v>180</v>
      </c>
      <c r="C181" s="129">
        <f>PRRAS!D191</f>
        <v>12289</v>
      </c>
      <c r="D181" s="129">
        <f>PRRAS!E191</f>
        <v>7540</v>
      </c>
      <c r="E181" s="129"/>
      <c r="F181" s="129"/>
      <c r="G181" s="130">
        <f t="shared" si="4"/>
        <v>4926.42</v>
      </c>
      <c r="H181" s="130">
        <f t="shared" si="5"/>
        <v>0</v>
      </c>
      <c r="I181" s="131">
        <v>0</v>
      </c>
    </row>
    <row r="182" spans="1:9" x14ac:dyDescent="0.2">
      <c r="A182" s="128">
        <v>151</v>
      </c>
      <c r="B182" s="129">
        <f>PRRAS!C192</f>
        <v>181</v>
      </c>
      <c r="C182" s="129">
        <f>PRRAS!D192</f>
        <v>28791</v>
      </c>
      <c r="D182" s="129">
        <f>PRRAS!E192</f>
        <v>5284</v>
      </c>
      <c r="E182" s="129"/>
      <c r="F182" s="129"/>
      <c r="G182" s="130">
        <f t="shared" si="4"/>
        <v>7123.9789999999994</v>
      </c>
      <c r="H182" s="130">
        <f t="shared" si="5"/>
        <v>0</v>
      </c>
      <c r="I182" s="131">
        <v>0</v>
      </c>
    </row>
    <row r="183" spans="1:9" x14ac:dyDescent="0.2">
      <c r="A183" s="128">
        <v>151</v>
      </c>
      <c r="B183" s="129">
        <f>PRRAS!C193</f>
        <v>182</v>
      </c>
      <c r="C183" s="129">
        <f>PRRAS!D193</f>
        <v>10052</v>
      </c>
      <c r="D183" s="129">
        <f>PRRAS!E193</f>
        <v>9749</v>
      </c>
      <c r="E183" s="129"/>
      <c r="F183" s="129"/>
      <c r="G183" s="130">
        <f t="shared" si="4"/>
        <v>5378.0999999999995</v>
      </c>
      <c r="H183" s="130">
        <f t="shared" si="5"/>
        <v>0</v>
      </c>
      <c r="I183" s="131">
        <v>0</v>
      </c>
    </row>
    <row r="184" spans="1:9" x14ac:dyDescent="0.2">
      <c r="A184" s="128">
        <v>151</v>
      </c>
      <c r="B184" s="129">
        <f>PRRAS!C194</f>
        <v>183</v>
      </c>
      <c r="C184" s="129">
        <f>PRRAS!D194</f>
        <v>15173</v>
      </c>
      <c r="D184" s="129">
        <f>PRRAS!E194</f>
        <v>7507</v>
      </c>
      <c r="E184" s="129"/>
      <c r="F184" s="129"/>
      <c r="G184" s="130">
        <f t="shared" si="4"/>
        <v>5524.2209999999995</v>
      </c>
      <c r="H184" s="130">
        <f t="shared" si="5"/>
        <v>0</v>
      </c>
      <c r="I184" s="131">
        <v>0</v>
      </c>
    </row>
    <row r="185" spans="1:9" x14ac:dyDescent="0.2">
      <c r="A185" s="128">
        <v>151</v>
      </c>
      <c r="B185" s="129">
        <f>PRRAS!C195</f>
        <v>184</v>
      </c>
      <c r="C185" s="129">
        <f>PRRAS!D195</f>
        <v>0</v>
      </c>
      <c r="D185" s="129">
        <f>PRRAS!E195</f>
        <v>0</v>
      </c>
      <c r="E185" s="129"/>
      <c r="F185" s="129"/>
      <c r="G185" s="130">
        <f t="shared" si="4"/>
        <v>0</v>
      </c>
      <c r="H185" s="130">
        <f t="shared" si="5"/>
        <v>0</v>
      </c>
      <c r="I185" s="131">
        <v>0</v>
      </c>
    </row>
    <row r="186" spans="1:9" x14ac:dyDescent="0.2">
      <c r="A186" s="128">
        <v>151</v>
      </c>
      <c r="B186" s="129">
        <f>PRRAS!C196</f>
        <v>185</v>
      </c>
      <c r="C186" s="129">
        <f>PRRAS!D196</f>
        <v>0</v>
      </c>
      <c r="D186" s="129">
        <f>PRRAS!E196</f>
        <v>0</v>
      </c>
      <c r="E186" s="129"/>
      <c r="F186" s="129"/>
      <c r="G186" s="130">
        <f t="shared" si="4"/>
        <v>0</v>
      </c>
      <c r="H186" s="130">
        <f t="shared" si="5"/>
        <v>0</v>
      </c>
      <c r="I186" s="131">
        <v>0</v>
      </c>
    </row>
    <row r="187" spans="1:9" x14ac:dyDescent="0.2">
      <c r="A187" s="128">
        <v>151</v>
      </c>
      <c r="B187" s="129">
        <f>PRRAS!C197</f>
        <v>186</v>
      </c>
      <c r="C187" s="129">
        <f>PRRAS!D197</f>
        <v>65851</v>
      </c>
      <c r="D187" s="129">
        <f>PRRAS!E197</f>
        <v>144988</v>
      </c>
      <c r="E187" s="129"/>
      <c r="F187" s="129"/>
      <c r="G187" s="130">
        <f t="shared" si="4"/>
        <v>66183.822</v>
      </c>
      <c r="H187" s="130">
        <f t="shared" si="5"/>
        <v>0</v>
      </c>
      <c r="I187" s="131">
        <v>0</v>
      </c>
    </row>
    <row r="188" spans="1:9" x14ac:dyDescent="0.2">
      <c r="A188" s="128">
        <v>151</v>
      </c>
      <c r="B188" s="129">
        <f>PRRAS!C198</f>
        <v>187</v>
      </c>
      <c r="C188" s="129">
        <f>PRRAS!D198</f>
        <v>240</v>
      </c>
      <c r="D188" s="129">
        <f>PRRAS!E198</f>
        <v>0</v>
      </c>
      <c r="E188" s="129"/>
      <c r="F188" s="129"/>
      <c r="G188" s="130">
        <f t="shared" si="4"/>
        <v>44.88</v>
      </c>
      <c r="H188" s="130">
        <f t="shared" si="5"/>
        <v>0</v>
      </c>
      <c r="I188" s="131">
        <v>0</v>
      </c>
    </row>
    <row r="189" spans="1:9" x14ac:dyDescent="0.2">
      <c r="A189" s="128">
        <v>151</v>
      </c>
      <c r="B189" s="129">
        <f>PRRAS!C199</f>
        <v>188</v>
      </c>
      <c r="C189" s="129">
        <f>PRRAS!D199</f>
        <v>2364</v>
      </c>
      <c r="D189" s="129">
        <f>PRRAS!E199</f>
        <v>1232</v>
      </c>
      <c r="E189" s="129"/>
      <c r="F189" s="129"/>
      <c r="G189" s="130">
        <f t="shared" si="4"/>
        <v>907.66399999999999</v>
      </c>
      <c r="H189" s="130">
        <f t="shared" si="5"/>
        <v>0</v>
      </c>
      <c r="I189" s="131">
        <v>0</v>
      </c>
    </row>
    <row r="190" spans="1:9" x14ac:dyDescent="0.2">
      <c r="A190" s="128">
        <v>151</v>
      </c>
      <c r="B190" s="129">
        <f>PRRAS!C200</f>
        <v>189</v>
      </c>
      <c r="C190" s="129">
        <f>PRRAS!D200</f>
        <v>753</v>
      </c>
      <c r="D190" s="129">
        <f>PRRAS!E200</f>
        <v>148</v>
      </c>
      <c r="E190" s="129"/>
      <c r="F190" s="129"/>
      <c r="G190" s="130">
        <f t="shared" si="4"/>
        <v>198.261</v>
      </c>
      <c r="H190" s="130">
        <f t="shared" si="5"/>
        <v>0</v>
      </c>
      <c r="I190" s="131">
        <v>0</v>
      </c>
    </row>
    <row r="191" spans="1:9" x14ac:dyDescent="0.2">
      <c r="A191" s="128">
        <v>151</v>
      </c>
      <c r="B191" s="129">
        <f>PRRAS!C201</f>
        <v>190</v>
      </c>
      <c r="C191" s="129">
        <f>PRRAS!D201</f>
        <v>850</v>
      </c>
      <c r="D191" s="129">
        <f>PRRAS!E201</f>
        <v>950</v>
      </c>
      <c r="E191" s="129"/>
      <c r="F191" s="129"/>
      <c r="G191" s="130">
        <f t="shared" si="4"/>
        <v>522.5</v>
      </c>
      <c r="H191" s="130">
        <f t="shared" si="5"/>
        <v>0</v>
      </c>
      <c r="I191" s="131">
        <v>0</v>
      </c>
    </row>
    <row r="192" spans="1:9" x14ac:dyDescent="0.2">
      <c r="A192" s="128">
        <v>151</v>
      </c>
      <c r="B192" s="129">
        <f>PRRAS!C202</f>
        <v>191</v>
      </c>
      <c r="C192" s="129">
        <f>PRRAS!D202</f>
        <v>10535</v>
      </c>
      <c r="D192" s="129">
        <f>PRRAS!E202</f>
        <v>11523</v>
      </c>
      <c r="E192" s="129"/>
      <c r="F192" s="129"/>
      <c r="G192" s="130">
        <f t="shared" si="4"/>
        <v>6413.9710000000005</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51109</v>
      </c>
      <c r="D194" s="129">
        <f>PRRAS!E204</f>
        <v>131135</v>
      </c>
      <c r="E194" s="129"/>
      <c r="F194" s="129"/>
      <c r="G194" s="130">
        <f t="shared" si="4"/>
        <v>60482.147000000004</v>
      </c>
      <c r="H194" s="130">
        <f t="shared" si="5"/>
        <v>0</v>
      </c>
      <c r="I194" s="131">
        <v>0</v>
      </c>
    </row>
    <row r="195" spans="1:9" x14ac:dyDescent="0.2">
      <c r="A195" s="128">
        <v>151</v>
      </c>
      <c r="B195" s="129">
        <f>PRRAS!C205</f>
        <v>194</v>
      </c>
      <c r="C195" s="129">
        <f>PRRAS!D205</f>
        <v>4392</v>
      </c>
      <c r="D195" s="129">
        <f>PRRAS!E205</f>
        <v>4429</v>
      </c>
      <c r="E195" s="129"/>
      <c r="F195" s="129"/>
      <c r="G195" s="130">
        <f t="shared" si="4"/>
        <v>2570.5</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4392</v>
      </c>
      <c r="D209" s="129">
        <f>PRRAS!E219</f>
        <v>4429</v>
      </c>
      <c r="E209" s="129"/>
      <c r="F209" s="129"/>
      <c r="G209" s="130">
        <f t="shared" si="6"/>
        <v>2756</v>
      </c>
      <c r="H209" s="130">
        <f t="shared" si="7"/>
        <v>0</v>
      </c>
      <c r="I209" s="131">
        <v>0</v>
      </c>
    </row>
    <row r="210" spans="1:9" x14ac:dyDescent="0.2">
      <c r="A210" s="128">
        <v>151</v>
      </c>
      <c r="B210" s="129">
        <f>PRRAS!C220</f>
        <v>209</v>
      </c>
      <c r="C210" s="129">
        <f>PRRAS!D220</f>
        <v>4392</v>
      </c>
      <c r="D210" s="129">
        <f>PRRAS!E220</f>
        <v>4429</v>
      </c>
      <c r="E210" s="129"/>
      <c r="F210" s="129"/>
      <c r="G210" s="130">
        <f t="shared" si="6"/>
        <v>2769.25</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0</v>
      </c>
      <c r="D212" s="129">
        <f>PRRAS!E222</f>
        <v>0</v>
      </c>
      <c r="E212" s="129"/>
      <c r="F212" s="129"/>
      <c r="G212" s="130">
        <f t="shared" si="6"/>
        <v>0</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0</v>
      </c>
      <c r="D249" s="129">
        <f>PRRAS!E259</f>
        <v>0</v>
      </c>
      <c r="E249" s="129"/>
      <c r="F249" s="129"/>
      <c r="G249" s="130">
        <f t="shared" si="6"/>
        <v>0</v>
      </c>
      <c r="H249" s="130">
        <f t="shared" si="7"/>
        <v>0</v>
      </c>
      <c r="I249" s="131">
        <v>0</v>
      </c>
    </row>
    <row r="250" spans="1:9" x14ac:dyDescent="0.2">
      <c r="A250" s="128">
        <v>151</v>
      </c>
      <c r="B250" s="129">
        <f>PRRAS!C260</f>
        <v>249</v>
      </c>
      <c r="C250" s="129">
        <f>PRRAS!D260</f>
        <v>0</v>
      </c>
      <c r="D250" s="129">
        <f>PRRAS!E260</f>
        <v>0</v>
      </c>
      <c r="E250" s="129"/>
      <c r="F250" s="129"/>
      <c r="G250" s="130">
        <f t="shared" si="6"/>
        <v>0</v>
      </c>
      <c r="H250" s="130">
        <f t="shared" si="7"/>
        <v>0</v>
      </c>
      <c r="I250" s="131">
        <v>0</v>
      </c>
    </row>
    <row r="251" spans="1:9" x14ac:dyDescent="0.2">
      <c r="A251" s="128">
        <v>151</v>
      </c>
      <c r="B251" s="129">
        <f>PRRAS!C261</f>
        <v>250</v>
      </c>
      <c r="C251" s="129">
        <f>PRRAS!D261</f>
        <v>0</v>
      </c>
      <c r="D251" s="129">
        <f>PRRAS!E261</f>
        <v>0</v>
      </c>
      <c r="E251" s="129"/>
      <c r="F251" s="129"/>
      <c r="G251" s="130">
        <f t="shared" si="6"/>
        <v>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3132523</v>
      </c>
      <c r="D273" s="129">
        <f>PRRAS!E283</f>
        <v>2772707</v>
      </c>
      <c r="E273" s="129"/>
      <c r="F273" s="129"/>
      <c r="G273" s="130">
        <f t="shared" si="8"/>
        <v>2360398.8640000001</v>
      </c>
      <c r="H273" s="130">
        <f t="shared" si="9"/>
        <v>0</v>
      </c>
      <c r="I273" s="131">
        <v>0</v>
      </c>
    </row>
    <row r="274" spans="1:9" x14ac:dyDescent="0.2">
      <c r="A274" s="128">
        <v>151</v>
      </c>
      <c r="B274" s="129">
        <f>PRRAS!C284</f>
        <v>273</v>
      </c>
      <c r="C274" s="129">
        <f>PRRAS!D284</f>
        <v>42185</v>
      </c>
      <c r="D274" s="129">
        <f>PRRAS!E284</f>
        <v>228731</v>
      </c>
      <c r="E274" s="129"/>
      <c r="F274" s="129"/>
      <c r="G274" s="130">
        <f t="shared" si="8"/>
        <v>136403.63100000002</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0</v>
      </c>
      <c r="D276" s="129">
        <f>PRRAS!E286</f>
        <v>0</v>
      </c>
      <c r="E276" s="129"/>
      <c r="F276" s="129"/>
      <c r="G276" s="130">
        <f t="shared" si="8"/>
        <v>0</v>
      </c>
      <c r="H276" s="130">
        <f t="shared" si="9"/>
        <v>0</v>
      </c>
      <c r="I276" s="131">
        <v>0</v>
      </c>
    </row>
    <row r="277" spans="1:9" x14ac:dyDescent="0.2">
      <c r="A277" s="128">
        <v>151</v>
      </c>
      <c r="B277" s="129">
        <f>PRRAS!C287</f>
        <v>276</v>
      </c>
      <c r="C277" s="129">
        <f>PRRAS!D287</f>
        <v>0</v>
      </c>
      <c r="D277" s="129">
        <f>PRRAS!E287</f>
        <v>0</v>
      </c>
      <c r="E277" s="129"/>
      <c r="F277" s="129"/>
      <c r="G277" s="130">
        <f t="shared" si="8"/>
        <v>0</v>
      </c>
      <c r="H277" s="130">
        <f t="shared" si="9"/>
        <v>0</v>
      </c>
      <c r="I277" s="131">
        <v>0</v>
      </c>
    </row>
    <row r="278" spans="1:9" x14ac:dyDescent="0.2">
      <c r="A278" s="128">
        <v>151</v>
      </c>
      <c r="B278" s="129">
        <f>PRRAS!C288</f>
        <v>277</v>
      </c>
      <c r="C278" s="129">
        <f>PRRAS!D288</f>
        <v>0</v>
      </c>
      <c r="D278" s="129">
        <f>PRRAS!E288</f>
        <v>0</v>
      </c>
      <c r="E278" s="129"/>
      <c r="F278" s="129"/>
      <c r="G278" s="130">
        <f t="shared" si="8"/>
        <v>0</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3588</v>
      </c>
      <c r="D282" s="129">
        <f>PRRAS!E293</f>
        <v>4532</v>
      </c>
      <c r="E282" s="129"/>
      <c r="F282" s="129"/>
      <c r="G282" s="130">
        <f t="shared" si="8"/>
        <v>3555.2120000000004</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3588</v>
      </c>
      <c r="D295" s="129">
        <f>PRRAS!E306</f>
        <v>4532</v>
      </c>
      <c r="E295" s="129"/>
      <c r="F295" s="129"/>
      <c r="G295" s="130">
        <f t="shared" si="8"/>
        <v>3719.6879999999996</v>
      </c>
      <c r="H295" s="130">
        <f t="shared" si="9"/>
        <v>0</v>
      </c>
      <c r="I295" s="131">
        <v>0</v>
      </c>
    </row>
    <row r="296" spans="1:9" x14ac:dyDescent="0.2">
      <c r="A296" s="128">
        <v>151</v>
      </c>
      <c r="B296" s="129">
        <f>PRRAS!C307</f>
        <v>295</v>
      </c>
      <c r="C296" s="129">
        <f>PRRAS!D307</f>
        <v>3588</v>
      </c>
      <c r="D296" s="129">
        <f>PRRAS!E307</f>
        <v>4532</v>
      </c>
      <c r="E296" s="129"/>
      <c r="F296" s="129"/>
      <c r="G296" s="130">
        <f t="shared" si="8"/>
        <v>3732.3399999999997</v>
      </c>
      <c r="H296" s="130">
        <f t="shared" si="9"/>
        <v>0</v>
      </c>
      <c r="I296" s="131">
        <v>0</v>
      </c>
    </row>
    <row r="297" spans="1:9" x14ac:dyDescent="0.2">
      <c r="A297" s="128">
        <v>151</v>
      </c>
      <c r="B297" s="129">
        <f>PRRAS!C308</f>
        <v>296</v>
      </c>
      <c r="C297" s="129">
        <f>PRRAS!D308</f>
        <v>3588</v>
      </c>
      <c r="D297" s="129">
        <f>PRRAS!E308</f>
        <v>4532</v>
      </c>
      <c r="E297" s="129"/>
      <c r="F297" s="129"/>
      <c r="G297" s="130">
        <f t="shared" si="8"/>
        <v>3744.9919999999997</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44853</v>
      </c>
      <c r="D335" s="129">
        <f>PRRAS!E346</f>
        <v>232772</v>
      </c>
      <c r="E335" s="129"/>
      <c r="F335" s="129"/>
      <c r="G335" s="130">
        <f t="shared" si="10"/>
        <v>170472.598</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44853</v>
      </c>
      <c r="D348" s="129">
        <f>PRRAS!E359</f>
        <v>77219</v>
      </c>
      <c r="E348" s="129"/>
      <c r="F348" s="129"/>
      <c r="G348" s="130">
        <f t="shared" si="10"/>
        <v>69153.976999999999</v>
      </c>
      <c r="H348" s="130">
        <f t="shared" si="11"/>
        <v>0</v>
      </c>
      <c r="I348" s="131">
        <v>0</v>
      </c>
    </row>
    <row r="349" spans="1:9" x14ac:dyDescent="0.2">
      <c r="A349" s="128">
        <v>151</v>
      </c>
      <c r="B349" s="129">
        <f>PRRAS!C360</f>
        <v>348</v>
      </c>
      <c r="C349" s="129">
        <f>PRRAS!D360</f>
        <v>0</v>
      </c>
      <c r="D349" s="129">
        <f>PRRAS!E360</f>
        <v>4980</v>
      </c>
      <c r="E349" s="129"/>
      <c r="F349" s="129"/>
      <c r="G349" s="130">
        <f t="shared" si="10"/>
        <v>3466.08</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4980</v>
      </c>
      <c r="E351" s="129"/>
      <c r="F351" s="129"/>
      <c r="G351" s="130">
        <f t="shared" si="10"/>
        <v>3486</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16494</v>
      </c>
      <c r="D354" s="129">
        <f>PRRAS!E365</f>
        <v>51383</v>
      </c>
      <c r="E354" s="129"/>
      <c r="F354" s="129"/>
      <c r="G354" s="130">
        <f t="shared" si="10"/>
        <v>42098.78</v>
      </c>
      <c r="H354" s="130">
        <f t="shared" si="11"/>
        <v>0</v>
      </c>
      <c r="I354" s="131">
        <v>0</v>
      </c>
    </row>
    <row r="355" spans="1:9" x14ac:dyDescent="0.2">
      <c r="A355" s="128">
        <v>151</v>
      </c>
      <c r="B355" s="129">
        <f>PRRAS!C366</f>
        <v>354</v>
      </c>
      <c r="C355" s="129">
        <f>PRRAS!D366</f>
        <v>6339</v>
      </c>
      <c r="D355" s="129">
        <f>PRRAS!E366</f>
        <v>26722</v>
      </c>
      <c r="E355" s="129"/>
      <c r="F355" s="129"/>
      <c r="G355" s="130">
        <f t="shared" si="10"/>
        <v>21163.182000000001</v>
      </c>
      <c r="H355" s="130">
        <f t="shared" si="11"/>
        <v>0</v>
      </c>
      <c r="I355" s="131">
        <v>0</v>
      </c>
    </row>
    <row r="356" spans="1:9" x14ac:dyDescent="0.2">
      <c r="A356" s="128">
        <v>151</v>
      </c>
      <c r="B356" s="129">
        <f>PRRAS!C367</f>
        <v>355</v>
      </c>
      <c r="C356" s="129">
        <f>PRRAS!D367</f>
        <v>6766</v>
      </c>
      <c r="D356" s="129">
        <f>PRRAS!E367</f>
        <v>0</v>
      </c>
      <c r="E356" s="129"/>
      <c r="F356" s="129"/>
      <c r="G356" s="130">
        <f t="shared" si="10"/>
        <v>2401.9299999999998</v>
      </c>
      <c r="H356" s="130">
        <f t="shared" si="11"/>
        <v>0</v>
      </c>
      <c r="I356" s="131">
        <v>0</v>
      </c>
    </row>
    <row r="357" spans="1:9" x14ac:dyDescent="0.2">
      <c r="A357" s="128">
        <v>151</v>
      </c>
      <c r="B357" s="129">
        <f>PRRAS!C368</f>
        <v>356</v>
      </c>
      <c r="C357" s="129">
        <f>PRRAS!D368</f>
        <v>1744</v>
      </c>
      <c r="D357" s="129">
        <f>PRRAS!E368</f>
        <v>11914</v>
      </c>
      <c r="E357" s="129"/>
      <c r="F357" s="129"/>
      <c r="G357" s="130">
        <f t="shared" si="10"/>
        <v>9103.6319999999996</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417</v>
      </c>
      <c r="E360" s="129"/>
      <c r="F360" s="129"/>
      <c r="G360" s="130">
        <f t="shared" si="10"/>
        <v>299.40600000000001</v>
      </c>
      <c r="H360" s="130">
        <f t="shared" si="11"/>
        <v>0</v>
      </c>
      <c r="I360" s="131">
        <v>0</v>
      </c>
    </row>
    <row r="361" spans="1:9" x14ac:dyDescent="0.2">
      <c r="A361" s="128">
        <v>151</v>
      </c>
      <c r="B361" s="129">
        <f>PRRAS!C372</f>
        <v>360</v>
      </c>
      <c r="C361" s="129">
        <f>PRRAS!D372</f>
        <v>1645</v>
      </c>
      <c r="D361" s="129">
        <f>PRRAS!E372</f>
        <v>12330</v>
      </c>
      <c r="E361" s="129"/>
      <c r="F361" s="129"/>
      <c r="G361" s="130">
        <f t="shared" si="10"/>
        <v>9469.7999999999993</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28359</v>
      </c>
      <c r="D368" s="129">
        <f>PRRAS!E379</f>
        <v>20856</v>
      </c>
      <c r="E368" s="129"/>
      <c r="F368" s="129"/>
      <c r="G368" s="130">
        <f t="shared" si="10"/>
        <v>25716.057000000001</v>
      </c>
      <c r="H368" s="130">
        <f t="shared" si="11"/>
        <v>0</v>
      </c>
      <c r="I368" s="131">
        <v>0</v>
      </c>
    </row>
    <row r="369" spans="1:9" x14ac:dyDescent="0.2">
      <c r="A369" s="128">
        <v>151</v>
      </c>
      <c r="B369" s="129">
        <f>PRRAS!C380</f>
        <v>368</v>
      </c>
      <c r="C369" s="129">
        <f>PRRAS!D380</f>
        <v>28359</v>
      </c>
      <c r="D369" s="129">
        <f>PRRAS!E380</f>
        <v>20856</v>
      </c>
      <c r="E369" s="129"/>
      <c r="F369" s="129"/>
      <c r="G369" s="130">
        <f t="shared" si="10"/>
        <v>25786.128000000001</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0</v>
      </c>
      <c r="E376" s="129"/>
      <c r="F376" s="129"/>
      <c r="G376" s="130">
        <f t="shared" si="10"/>
        <v>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155553</v>
      </c>
      <c r="E388" s="129"/>
      <c r="F388" s="129"/>
      <c r="G388" s="130">
        <f t="shared" si="10"/>
        <v>120398.022</v>
      </c>
      <c r="H388" s="130">
        <f t="shared" si="11"/>
        <v>0</v>
      </c>
      <c r="I388" s="131">
        <v>0</v>
      </c>
    </row>
    <row r="389" spans="1:9" x14ac:dyDescent="0.2">
      <c r="A389" s="128">
        <v>151</v>
      </c>
      <c r="B389" s="129">
        <f>PRRAS!C400</f>
        <v>388</v>
      </c>
      <c r="C389" s="129">
        <f>PRRAS!D400</f>
        <v>0</v>
      </c>
      <c r="D389" s="129">
        <f>PRRAS!E400</f>
        <v>13021</v>
      </c>
      <c r="E389" s="129"/>
      <c r="F389" s="129"/>
      <c r="G389" s="130">
        <f t="shared" si="10"/>
        <v>10104.296</v>
      </c>
      <c r="H389" s="130">
        <f t="shared" si="11"/>
        <v>0</v>
      </c>
      <c r="I389" s="131">
        <v>0</v>
      </c>
    </row>
    <row r="390" spans="1:9" x14ac:dyDescent="0.2">
      <c r="A390" s="128">
        <v>151</v>
      </c>
      <c r="B390" s="129">
        <f>PRRAS!C401</f>
        <v>389</v>
      </c>
      <c r="C390" s="129">
        <f>PRRAS!D401</f>
        <v>0</v>
      </c>
      <c r="D390" s="129">
        <f>PRRAS!E401</f>
        <v>13021</v>
      </c>
      <c r="E390" s="129"/>
      <c r="F390" s="129"/>
      <c r="G390" s="130">
        <f t="shared" ref="G390:G452" si="12">(B390/1000)*(C390*1+D390*2)</f>
        <v>10130.338</v>
      </c>
      <c r="H390" s="130">
        <f t="shared" ref="H390:H452" si="13">ABS(C390-ROUND(C390,0))+ABS(D390-ROUND(D390,0))</f>
        <v>0</v>
      </c>
      <c r="I390" s="131">
        <v>0</v>
      </c>
    </row>
    <row r="391" spans="1:9" x14ac:dyDescent="0.2">
      <c r="A391" s="128">
        <v>151</v>
      </c>
      <c r="B391" s="129">
        <f>PRRAS!C402</f>
        <v>390</v>
      </c>
      <c r="C391" s="129">
        <f>PRRAS!D402</f>
        <v>0</v>
      </c>
      <c r="D391" s="129">
        <f>PRRAS!E402</f>
        <v>142532</v>
      </c>
      <c r="E391" s="129"/>
      <c r="F391" s="129"/>
      <c r="G391" s="130">
        <f t="shared" si="12"/>
        <v>111174.96</v>
      </c>
      <c r="H391" s="130">
        <f t="shared" si="13"/>
        <v>0</v>
      </c>
      <c r="I391" s="131">
        <v>0</v>
      </c>
    </row>
    <row r="392" spans="1:9" x14ac:dyDescent="0.2">
      <c r="A392" s="128">
        <v>151</v>
      </c>
      <c r="B392" s="129">
        <f>PRRAS!C403</f>
        <v>391</v>
      </c>
      <c r="C392" s="129">
        <f>PRRAS!D403</f>
        <v>0</v>
      </c>
      <c r="D392" s="129">
        <f>PRRAS!E403</f>
        <v>142532</v>
      </c>
      <c r="E392" s="129"/>
      <c r="F392" s="129"/>
      <c r="G392" s="130">
        <f t="shared" si="12"/>
        <v>111460.024</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41265</v>
      </c>
      <c r="D398" s="129">
        <f>PRRAS!E409</f>
        <v>228240</v>
      </c>
      <c r="E398" s="129"/>
      <c r="F398" s="129"/>
      <c r="G398" s="130">
        <f t="shared" si="12"/>
        <v>197604.76500000001</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0</v>
      </c>
      <c r="D400" s="129">
        <f>PRRAS!E411</f>
        <v>0</v>
      </c>
      <c r="E400" s="129"/>
      <c r="F400" s="129"/>
      <c r="G400" s="130">
        <f t="shared" si="12"/>
        <v>0</v>
      </c>
      <c r="H400" s="130">
        <f t="shared" si="13"/>
        <v>0</v>
      </c>
      <c r="I400" s="131">
        <v>0</v>
      </c>
    </row>
    <row r="401" spans="1:9" x14ac:dyDescent="0.2">
      <c r="A401" s="128">
        <v>151</v>
      </c>
      <c r="B401" s="129">
        <f>PRRAS!C412</f>
        <v>400</v>
      </c>
      <c r="C401" s="129">
        <f>PRRAS!D412</f>
        <v>75821</v>
      </c>
      <c r="D401" s="129">
        <f>PRRAS!E412</f>
        <v>62871</v>
      </c>
      <c r="E401" s="129"/>
      <c r="F401" s="129"/>
      <c r="G401" s="130">
        <f t="shared" si="12"/>
        <v>80625.200000000012</v>
      </c>
      <c r="H401" s="130">
        <f t="shared" si="13"/>
        <v>0</v>
      </c>
      <c r="I401" s="131">
        <v>0</v>
      </c>
    </row>
    <row r="402" spans="1:9" x14ac:dyDescent="0.2">
      <c r="A402" s="128">
        <v>151</v>
      </c>
      <c r="B402" s="129">
        <f>PRRAS!C413</f>
        <v>401</v>
      </c>
      <c r="C402" s="129">
        <f>PRRAS!D413</f>
        <v>3178296</v>
      </c>
      <c r="D402" s="129">
        <f>PRRAS!E413</f>
        <v>3005970</v>
      </c>
      <c r="E402" s="129"/>
      <c r="F402" s="129"/>
      <c r="G402" s="130">
        <f t="shared" si="12"/>
        <v>3685284.6360000004</v>
      </c>
      <c r="H402" s="130">
        <f t="shared" si="13"/>
        <v>0</v>
      </c>
      <c r="I402" s="131">
        <v>0</v>
      </c>
    </row>
    <row r="403" spans="1:9" x14ac:dyDescent="0.2">
      <c r="A403" s="128">
        <v>151</v>
      </c>
      <c r="B403" s="129">
        <f>PRRAS!C414</f>
        <v>402</v>
      </c>
      <c r="C403" s="129">
        <f>PRRAS!D414</f>
        <v>3177376</v>
      </c>
      <c r="D403" s="129">
        <f>PRRAS!E414</f>
        <v>3005479</v>
      </c>
      <c r="E403" s="129"/>
      <c r="F403" s="129"/>
      <c r="G403" s="130">
        <f t="shared" si="12"/>
        <v>3693710.2680000002</v>
      </c>
      <c r="H403" s="130">
        <f t="shared" si="13"/>
        <v>0</v>
      </c>
      <c r="I403" s="131">
        <v>0</v>
      </c>
    </row>
    <row r="404" spans="1:9" x14ac:dyDescent="0.2">
      <c r="A404" s="128">
        <v>151</v>
      </c>
      <c r="B404" s="129">
        <f>PRRAS!C415</f>
        <v>403</v>
      </c>
      <c r="C404" s="129">
        <f>PRRAS!D415</f>
        <v>920</v>
      </c>
      <c r="D404" s="129">
        <f>PRRAS!E415</f>
        <v>491</v>
      </c>
      <c r="E404" s="129"/>
      <c r="F404" s="129"/>
      <c r="G404" s="130">
        <f t="shared" si="12"/>
        <v>766.50600000000009</v>
      </c>
      <c r="H404" s="130">
        <f t="shared" si="13"/>
        <v>0</v>
      </c>
      <c r="I404" s="131">
        <v>0</v>
      </c>
    </row>
    <row r="405" spans="1:9" x14ac:dyDescent="0.2">
      <c r="A405" s="128">
        <v>151</v>
      </c>
      <c r="B405" s="129">
        <f>PRRAS!C416</f>
        <v>404</v>
      </c>
      <c r="C405" s="129">
        <f>PRRAS!D416</f>
        <v>0</v>
      </c>
      <c r="D405" s="129">
        <f>PRRAS!E416</f>
        <v>0</v>
      </c>
      <c r="E405" s="129"/>
      <c r="F405" s="129"/>
      <c r="G405" s="130">
        <f t="shared" si="12"/>
        <v>0</v>
      </c>
      <c r="H405" s="130">
        <f t="shared" si="13"/>
        <v>0</v>
      </c>
      <c r="I405" s="131">
        <v>0</v>
      </c>
    </row>
    <row r="406" spans="1:9" x14ac:dyDescent="0.2">
      <c r="A406" s="128">
        <v>151</v>
      </c>
      <c r="B406" s="129">
        <f>PRRAS!C417</f>
        <v>405</v>
      </c>
      <c r="C406" s="129">
        <f>PRRAS!D417</f>
        <v>0</v>
      </c>
      <c r="D406" s="129">
        <f>PRRAS!E417</f>
        <v>0</v>
      </c>
      <c r="E406" s="129"/>
      <c r="F406" s="129"/>
      <c r="G406" s="130">
        <f t="shared" si="12"/>
        <v>0</v>
      </c>
      <c r="H406" s="130">
        <f t="shared" si="13"/>
        <v>0</v>
      </c>
      <c r="I406" s="131">
        <v>0</v>
      </c>
    </row>
    <row r="407" spans="1:9" x14ac:dyDescent="0.2">
      <c r="A407" s="128">
        <v>151</v>
      </c>
      <c r="B407" s="129">
        <f>PRRAS!C418</f>
        <v>406</v>
      </c>
      <c r="C407" s="129">
        <f>PRRAS!D418</f>
        <v>0</v>
      </c>
      <c r="D407" s="129">
        <f>PRRAS!E418</f>
        <v>0</v>
      </c>
      <c r="E407" s="129"/>
      <c r="F407" s="129"/>
      <c r="G407" s="130">
        <f t="shared" si="12"/>
        <v>0</v>
      </c>
      <c r="H407" s="130">
        <f t="shared" si="13"/>
        <v>0</v>
      </c>
      <c r="I407" s="131">
        <v>0</v>
      </c>
    </row>
    <row r="408" spans="1:9" x14ac:dyDescent="0.2">
      <c r="A408" s="128">
        <v>151</v>
      </c>
      <c r="B408" s="129">
        <f>PRRAS!C419</f>
        <v>407</v>
      </c>
      <c r="C408" s="129">
        <f>PRRAS!D419</f>
        <v>75821</v>
      </c>
      <c r="D408" s="129">
        <f>PRRAS!E419</f>
        <v>62871</v>
      </c>
      <c r="E408" s="129"/>
      <c r="F408" s="129"/>
      <c r="G408" s="130">
        <f t="shared" si="12"/>
        <v>82036.140999999989</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72884</v>
      </c>
      <c r="D630" s="129">
        <f>PRRAS!E642</f>
        <v>54862</v>
      </c>
      <c r="E630" s="129"/>
      <c r="F630" s="129"/>
      <c r="G630" s="130">
        <f t="shared" si="18"/>
        <v>114860.432</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3178296</v>
      </c>
      <c r="D632" s="129">
        <f>PRRAS!E644</f>
        <v>3005970</v>
      </c>
      <c r="E632" s="129"/>
      <c r="F632" s="129"/>
      <c r="G632" s="130">
        <f t="shared" si="18"/>
        <v>5799038.9160000002</v>
      </c>
      <c r="H632" s="130">
        <f t="shared" si="19"/>
        <v>0</v>
      </c>
      <c r="I632" s="131">
        <v>0</v>
      </c>
    </row>
    <row r="633" spans="1:9" x14ac:dyDescent="0.2">
      <c r="A633" s="128">
        <v>151</v>
      </c>
      <c r="B633" s="129">
        <f>PRRAS!C645</f>
        <v>632</v>
      </c>
      <c r="C633" s="129">
        <f>PRRAS!D645</f>
        <v>3177376</v>
      </c>
      <c r="D633" s="129">
        <f>PRRAS!E645</f>
        <v>3005479</v>
      </c>
      <c r="E633" s="129"/>
      <c r="F633" s="129"/>
      <c r="G633" s="130">
        <f t="shared" si="18"/>
        <v>5807027.0880000005</v>
      </c>
      <c r="H633" s="130">
        <f t="shared" si="19"/>
        <v>0</v>
      </c>
      <c r="I633" s="131">
        <v>0</v>
      </c>
    </row>
    <row r="634" spans="1:9" x14ac:dyDescent="0.2">
      <c r="A634" s="128">
        <v>151</v>
      </c>
      <c r="B634" s="129">
        <f>PRRAS!C646</f>
        <v>633</v>
      </c>
      <c r="C634" s="129">
        <f>PRRAS!D646</f>
        <v>920</v>
      </c>
      <c r="D634" s="129">
        <f>PRRAS!E646</f>
        <v>491</v>
      </c>
      <c r="E634" s="129"/>
      <c r="F634" s="129"/>
      <c r="G634" s="130">
        <f t="shared" si="18"/>
        <v>1203.9660000000001</v>
      </c>
      <c r="H634" s="130">
        <f t="shared" si="19"/>
        <v>0</v>
      </c>
      <c r="I634" s="131">
        <v>0</v>
      </c>
    </row>
    <row r="635" spans="1:9" x14ac:dyDescent="0.2">
      <c r="A635" s="128">
        <v>151</v>
      </c>
      <c r="B635" s="129">
        <f>PRRAS!C647</f>
        <v>634</v>
      </c>
      <c r="C635" s="129">
        <f>PRRAS!D647</f>
        <v>0</v>
      </c>
      <c r="D635" s="129">
        <f>PRRAS!E647</f>
        <v>0</v>
      </c>
      <c r="E635" s="129"/>
      <c r="F635" s="129"/>
      <c r="G635" s="130">
        <f t="shared" si="18"/>
        <v>0</v>
      </c>
      <c r="H635" s="130">
        <f t="shared" si="19"/>
        <v>0</v>
      </c>
      <c r="I635" s="131">
        <v>0</v>
      </c>
    </row>
    <row r="636" spans="1:9" x14ac:dyDescent="0.2">
      <c r="A636" s="128">
        <v>151</v>
      </c>
      <c r="B636" s="129">
        <f>PRRAS!C648</f>
        <v>635</v>
      </c>
      <c r="C636" s="129">
        <f>PRRAS!D648</f>
        <v>72884</v>
      </c>
      <c r="D636" s="129">
        <f>PRRAS!E648</f>
        <v>54862</v>
      </c>
      <c r="E636" s="129"/>
      <c r="F636" s="129"/>
      <c r="G636" s="130">
        <f t="shared" si="18"/>
        <v>115956.08</v>
      </c>
      <c r="H636" s="130">
        <f t="shared" si="19"/>
        <v>0</v>
      </c>
      <c r="I636" s="131">
        <v>0</v>
      </c>
    </row>
    <row r="637" spans="1:9" x14ac:dyDescent="0.2">
      <c r="A637" s="128">
        <v>151</v>
      </c>
      <c r="B637" s="129">
        <f>PRRAS!C649</f>
        <v>636</v>
      </c>
      <c r="C637" s="129">
        <f>PRRAS!D649</f>
        <v>0</v>
      </c>
      <c r="D637" s="129">
        <f>PRRAS!E649</f>
        <v>0</v>
      </c>
      <c r="E637" s="129"/>
      <c r="F637" s="129"/>
      <c r="G637" s="130">
        <f t="shared" si="18"/>
        <v>0</v>
      </c>
      <c r="H637" s="130">
        <f t="shared" si="19"/>
        <v>0</v>
      </c>
      <c r="I637" s="131">
        <v>0</v>
      </c>
    </row>
    <row r="638" spans="1:9" x14ac:dyDescent="0.2">
      <c r="A638" s="128">
        <v>151</v>
      </c>
      <c r="B638" s="129">
        <f>PRRAS!C650</f>
        <v>637</v>
      </c>
      <c r="C638" s="129">
        <f>PRRAS!D650</f>
        <v>73804</v>
      </c>
      <c r="D638" s="129">
        <f>PRRAS!E650</f>
        <v>55353</v>
      </c>
      <c r="E638" s="129"/>
      <c r="F638" s="129"/>
      <c r="G638" s="130">
        <f t="shared" si="18"/>
        <v>117532.87</v>
      </c>
      <c r="H638" s="130">
        <f t="shared" si="19"/>
        <v>0</v>
      </c>
      <c r="I638" s="131">
        <v>0</v>
      </c>
    </row>
    <row r="639" spans="1:9" x14ac:dyDescent="0.2">
      <c r="A639" s="128">
        <v>151</v>
      </c>
      <c r="B639" s="129">
        <f>PRRAS!C651</f>
        <v>638</v>
      </c>
      <c r="C639" s="129">
        <f>PRRAS!D651</f>
        <v>0</v>
      </c>
      <c r="D639" s="129">
        <f>PRRAS!E651</f>
        <v>0</v>
      </c>
      <c r="E639" s="129"/>
      <c r="F639" s="129"/>
      <c r="G639" s="130">
        <f t="shared" si="18"/>
        <v>0</v>
      </c>
      <c r="H639" s="130">
        <f t="shared" si="19"/>
        <v>0</v>
      </c>
      <c r="I639" s="131">
        <v>0</v>
      </c>
    </row>
    <row r="640" spans="1:9" x14ac:dyDescent="0.2">
      <c r="A640" s="128">
        <v>151</v>
      </c>
      <c r="B640" s="129">
        <f>PRRAS!C652</f>
        <v>639</v>
      </c>
      <c r="C640" s="129">
        <f>PRRAS!D652</f>
        <v>184227</v>
      </c>
      <c r="D640" s="129">
        <f>PRRAS!E652</f>
        <v>181945</v>
      </c>
      <c r="E640" s="129"/>
      <c r="F640" s="129"/>
      <c r="G640" s="130">
        <f t="shared" si="18"/>
        <v>350246.76300000004</v>
      </c>
      <c r="H640" s="130">
        <f t="shared" si="19"/>
        <v>0</v>
      </c>
      <c r="I640" s="131">
        <v>0</v>
      </c>
    </row>
    <row r="641" spans="1:9" x14ac:dyDescent="0.2">
      <c r="A641" s="128">
        <v>151</v>
      </c>
      <c r="B641" s="129">
        <f>PRRAS!C654</f>
        <v>640</v>
      </c>
      <c r="C641" s="129">
        <f>PRRAS!D654</f>
        <v>71369</v>
      </c>
      <c r="D641" s="129">
        <f>PRRAS!E654</f>
        <v>85673</v>
      </c>
      <c r="E641" s="129"/>
      <c r="F641" s="129"/>
      <c r="G641" s="130">
        <f t="shared" si="18"/>
        <v>155337.60000000001</v>
      </c>
      <c r="H641" s="130">
        <f t="shared" si="19"/>
        <v>0</v>
      </c>
      <c r="I641" s="131">
        <v>0</v>
      </c>
    </row>
    <row r="642" spans="1:9" x14ac:dyDescent="0.2">
      <c r="A642" s="128">
        <v>151</v>
      </c>
      <c r="B642" s="129">
        <f>PRRAS!C655</f>
        <v>641</v>
      </c>
      <c r="C642" s="129">
        <f>PRRAS!D655</f>
        <v>3662594</v>
      </c>
      <c r="D642" s="129">
        <f>PRRAS!E655</f>
        <v>3434321</v>
      </c>
      <c r="E642" s="129"/>
      <c r="F642" s="129"/>
      <c r="G642" s="130">
        <f t="shared" si="18"/>
        <v>6750522.2760000005</v>
      </c>
      <c r="H642" s="130">
        <f t="shared" si="19"/>
        <v>0</v>
      </c>
      <c r="I642" s="131">
        <v>0</v>
      </c>
    </row>
    <row r="643" spans="1:9" x14ac:dyDescent="0.2">
      <c r="A643" s="128">
        <v>151</v>
      </c>
      <c r="B643" s="129">
        <f>PRRAS!C656</f>
        <v>642</v>
      </c>
      <c r="C643" s="129">
        <f>PRRAS!D656</f>
        <v>3648290</v>
      </c>
      <c r="D643" s="129">
        <f>PRRAS!E656</f>
        <v>3455755</v>
      </c>
      <c r="E643" s="129"/>
      <c r="F643" s="129"/>
      <c r="G643" s="130">
        <f t="shared" si="18"/>
        <v>6779391.6000000006</v>
      </c>
      <c r="H643" s="130">
        <f t="shared" si="19"/>
        <v>0</v>
      </c>
      <c r="I643" s="131">
        <v>0</v>
      </c>
    </row>
    <row r="644" spans="1:9" x14ac:dyDescent="0.2">
      <c r="A644" s="128">
        <v>151</v>
      </c>
      <c r="B644" s="129">
        <f>PRRAS!C657</f>
        <v>643</v>
      </c>
      <c r="C644" s="129">
        <f>PRRAS!D657</f>
        <v>85673</v>
      </c>
      <c r="D644" s="129">
        <f>PRRAS!E657</f>
        <v>64239</v>
      </c>
      <c r="E644" s="129"/>
      <c r="F644" s="129"/>
      <c r="G644" s="130">
        <f t="shared" ref="G644:G707" si="20">(B644/1000)*(C644*1+D644*2)</f>
        <v>137699.09299999999</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19</v>
      </c>
      <c r="D646" s="129">
        <f>PRRAS!E659</f>
        <v>19</v>
      </c>
      <c r="E646" s="129"/>
      <c r="F646" s="129"/>
      <c r="G646" s="130">
        <f t="shared" si="20"/>
        <v>36.765000000000001</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19</v>
      </c>
      <c r="D648" s="129">
        <f>PRRAS!E661</f>
        <v>19</v>
      </c>
      <c r="E648" s="129"/>
      <c r="F648" s="129"/>
      <c r="G648" s="130">
        <f t="shared" si="20"/>
        <v>36.878999999999998</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24600</v>
      </c>
      <c r="D656" s="129">
        <f>PRRAS!E669</f>
        <v>47785</v>
      </c>
      <c r="E656" s="129"/>
      <c r="F656" s="129"/>
      <c r="G656" s="130">
        <f t="shared" si="20"/>
        <v>78711.350000000006</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160711</v>
      </c>
      <c r="D675" s="129">
        <f>PRRAS!E688</f>
        <v>194126</v>
      </c>
      <c r="E675" s="129"/>
      <c r="F675" s="129"/>
      <c r="G675" s="130">
        <f t="shared" si="20"/>
        <v>370001.06200000003</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7653275</v>
      </c>
      <c r="D677" s="129">
        <f>PRRAS!E690</f>
        <v>7281937</v>
      </c>
      <c r="E677" s="129"/>
      <c r="F677" s="129"/>
      <c r="G677" s="130">
        <f t="shared" si="20"/>
        <v>15018792.724000001</v>
      </c>
      <c r="H677" s="130">
        <f t="shared" si="21"/>
        <v>0</v>
      </c>
      <c r="I677" s="131">
        <v>0</v>
      </c>
    </row>
    <row r="678" spans="1:9" x14ac:dyDescent="0.2">
      <c r="A678" s="128">
        <v>151</v>
      </c>
      <c r="B678" s="129">
        <f>PRRAS!C691</f>
        <v>677</v>
      </c>
      <c r="C678" s="129">
        <f>PRRAS!D691</f>
        <v>0</v>
      </c>
      <c r="D678" s="129">
        <f>PRRAS!E691</f>
        <v>10868</v>
      </c>
      <c r="E678" s="129"/>
      <c r="F678" s="129"/>
      <c r="G678" s="130">
        <f t="shared" si="20"/>
        <v>14715.272000000001</v>
      </c>
      <c r="H678" s="130">
        <f t="shared" si="21"/>
        <v>0</v>
      </c>
      <c r="I678" s="131">
        <v>0</v>
      </c>
    </row>
    <row r="679" spans="1:9" x14ac:dyDescent="0.2">
      <c r="A679" s="128">
        <v>151</v>
      </c>
      <c r="B679" s="129">
        <f>PRRAS!C692</f>
        <v>678</v>
      </c>
      <c r="C679" s="129">
        <f>PRRAS!D692</f>
        <v>0</v>
      </c>
      <c r="D679" s="129">
        <f>PRRAS!E692</f>
        <v>0</v>
      </c>
      <c r="E679" s="129"/>
      <c r="F679" s="129"/>
      <c r="G679" s="130">
        <f t="shared" si="20"/>
        <v>0</v>
      </c>
      <c r="H679" s="130">
        <f t="shared" si="21"/>
        <v>0</v>
      </c>
      <c r="I679" s="131">
        <v>0</v>
      </c>
    </row>
    <row r="680" spans="1:9" x14ac:dyDescent="0.2">
      <c r="A680" s="128">
        <v>151</v>
      </c>
      <c r="B680" s="129">
        <f>PRRAS!C693</f>
        <v>679</v>
      </c>
      <c r="C680" s="129">
        <f>PRRAS!D693</f>
        <v>153605</v>
      </c>
      <c r="D680" s="129">
        <f>PRRAS!E693</f>
        <v>135866</v>
      </c>
      <c r="E680" s="129"/>
      <c r="F680" s="129"/>
      <c r="G680" s="130">
        <f t="shared" si="20"/>
        <v>288803.82300000003</v>
      </c>
      <c r="H680" s="130">
        <f t="shared" si="21"/>
        <v>0</v>
      </c>
      <c r="I680" s="131">
        <v>0</v>
      </c>
    </row>
    <row r="681" spans="1:9" x14ac:dyDescent="0.2">
      <c r="A681" s="128">
        <v>151</v>
      </c>
      <c r="B681" s="129">
        <f>PRRAS!C694</f>
        <v>680</v>
      </c>
      <c r="C681" s="129">
        <f>PRRAS!D694</f>
        <v>9885</v>
      </c>
      <c r="D681" s="129">
        <f>PRRAS!E694</f>
        <v>6006</v>
      </c>
      <c r="E681" s="129"/>
      <c r="F681" s="129"/>
      <c r="G681" s="130">
        <f t="shared" si="20"/>
        <v>14889.960000000001</v>
      </c>
      <c r="H681" s="130">
        <f t="shared" si="21"/>
        <v>0</v>
      </c>
      <c r="I681" s="131">
        <v>0</v>
      </c>
    </row>
    <row r="682" spans="1:9" x14ac:dyDescent="0.2">
      <c r="A682" s="128">
        <v>151</v>
      </c>
      <c r="B682" s="129">
        <f>PRRAS!C695</f>
        <v>681</v>
      </c>
      <c r="C682" s="129">
        <f>PRRAS!D695</f>
        <v>0</v>
      </c>
      <c r="D682" s="129">
        <f>PRRAS!E695</f>
        <v>0</v>
      </c>
      <c r="E682" s="129"/>
      <c r="F682" s="129"/>
      <c r="G682" s="130">
        <f t="shared" si="20"/>
        <v>0</v>
      </c>
      <c r="H682" s="130">
        <f t="shared" si="21"/>
        <v>0</v>
      </c>
      <c r="I682" s="131">
        <v>0</v>
      </c>
    </row>
    <row r="683" spans="1:9" x14ac:dyDescent="0.2">
      <c r="A683" s="128">
        <v>151</v>
      </c>
      <c r="B683" s="129">
        <f>PRRAS!C696</f>
        <v>682</v>
      </c>
      <c r="C683" s="129">
        <f>PRRAS!D696</f>
        <v>0</v>
      </c>
      <c r="D683" s="129">
        <f>PRRAS!E696</f>
        <v>2024</v>
      </c>
      <c r="E683" s="129"/>
      <c r="F683" s="129"/>
      <c r="G683" s="130">
        <f t="shared" si="20"/>
        <v>2760.7360000000003</v>
      </c>
      <c r="H683" s="130">
        <f t="shared" si="21"/>
        <v>0</v>
      </c>
      <c r="I683" s="131">
        <v>0</v>
      </c>
    </row>
    <row r="684" spans="1:9" x14ac:dyDescent="0.2">
      <c r="A684" s="128">
        <v>151</v>
      </c>
      <c r="B684" s="129">
        <f>PRRAS!C697</f>
        <v>683</v>
      </c>
      <c r="C684" s="129">
        <f>PRRAS!D697</f>
        <v>7955</v>
      </c>
      <c r="D684" s="129">
        <f>PRRAS!E697</f>
        <v>0</v>
      </c>
      <c r="E684" s="129"/>
      <c r="F684" s="129"/>
      <c r="G684" s="130">
        <f t="shared" si="20"/>
        <v>5433.2650000000003</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0</v>
      </c>
      <c r="D686" s="129">
        <f>PRRAS!E699</f>
        <v>0</v>
      </c>
      <c r="E686" s="129"/>
      <c r="F686" s="129"/>
      <c r="G686" s="130">
        <f t="shared" si="20"/>
        <v>0</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171445</v>
      </c>
      <c r="D788" s="129">
        <f>PRRAS!E801</f>
        <v>154764</v>
      </c>
      <c r="E788" s="129"/>
      <c r="F788" s="129"/>
      <c r="G788" s="130">
        <f t="shared" si="24"/>
        <v>378525.75099999999</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1951196</v>
      </c>
      <c r="D998" s="134">
        <f>Bil!E12</f>
        <v>1927935</v>
      </c>
      <c r="E998" s="134"/>
      <c r="F998" s="134"/>
      <c r="G998" s="135">
        <f>B998/1000*C998+B998/500*D998</f>
        <v>5807.0659999999998</v>
      </c>
      <c r="H998" s="135">
        <f>ABS(C998-ROUND(C998,0))+ABS(D998-ROUND(D998,0))</f>
        <v>0</v>
      </c>
      <c r="I998" s="136"/>
    </row>
    <row r="999" spans="1:9" x14ac:dyDescent="0.2">
      <c r="A999" s="128">
        <v>152</v>
      </c>
      <c r="B999" s="129">
        <f>Bil!C13</f>
        <v>2</v>
      </c>
      <c r="C999" s="129">
        <f>Bil!D13</f>
        <v>1604651</v>
      </c>
      <c r="D999" s="129">
        <f>Bil!E13</f>
        <v>1616936</v>
      </c>
      <c r="E999" s="129"/>
      <c r="F999" s="129"/>
      <c r="G999" s="130">
        <f>B999/1000*C999+B999/500*D999</f>
        <v>9677.0460000000003</v>
      </c>
      <c r="H999" s="130">
        <f>ABS(C999-ROUND(C999,0))+ABS(D999-ROUND(D999,0))</f>
        <v>0</v>
      </c>
      <c r="I999" s="131"/>
    </row>
    <row r="1000" spans="1:9" x14ac:dyDescent="0.2">
      <c r="A1000" s="128">
        <v>152</v>
      </c>
      <c r="B1000" s="129">
        <f>Bil!C14</f>
        <v>3</v>
      </c>
      <c r="C1000" s="129">
        <f>Bil!D14</f>
        <v>43391</v>
      </c>
      <c r="D1000" s="129">
        <f>Bil!E14</f>
        <v>43392</v>
      </c>
      <c r="E1000" s="129"/>
      <c r="F1000" s="129"/>
      <c r="G1000" s="130">
        <f>B1000/1000*C1000+B1000/500*D1000</f>
        <v>390.52500000000003</v>
      </c>
      <c r="H1000" s="130">
        <f>ABS(C1000-ROUND(C1000,0))+ABS(D1000-ROUND(D1000,0))</f>
        <v>0</v>
      </c>
      <c r="I1000" s="131"/>
    </row>
    <row r="1001" spans="1:9" x14ac:dyDescent="0.2">
      <c r="A1001" s="128">
        <v>152</v>
      </c>
      <c r="B1001" s="129">
        <f>Bil!C15</f>
        <v>4</v>
      </c>
      <c r="C1001" s="129">
        <f>Bil!D15</f>
        <v>38083</v>
      </c>
      <c r="D1001" s="129">
        <f>Bil!E15</f>
        <v>38084</v>
      </c>
      <c r="E1001" s="129"/>
      <c r="F1001" s="129"/>
      <c r="G1001" s="130">
        <f t="shared" ref="G1001:G1064" si="34">B1001/1000*C1001+B1001/500*D1001</f>
        <v>457.00400000000002</v>
      </c>
      <c r="H1001" s="130">
        <f t="shared" ref="H1001:H1064" si="35">ABS(C1001-ROUND(C1001,0))+ABS(D1001-ROUND(D1001,0))</f>
        <v>0</v>
      </c>
      <c r="I1001" s="131"/>
    </row>
    <row r="1002" spans="1:9" x14ac:dyDescent="0.2">
      <c r="A1002" s="128">
        <v>152</v>
      </c>
      <c r="B1002" s="129">
        <f>Bil!C16</f>
        <v>5</v>
      </c>
      <c r="C1002" s="129">
        <f>Bil!D16</f>
        <v>5308</v>
      </c>
      <c r="D1002" s="129">
        <f>Bil!E16</f>
        <v>5308</v>
      </c>
      <c r="E1002" s="129"/>
      <c r="F1002" s="129"/>
      <c r="G1002" s="130">
        <f t="shared" si="34"/>
        <v>79.62</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1561260</v>
      </c>
      <c r="D1004" s="129">
        <f>Bil!E18</f>
        <v>1573544</v>
      </c>
      <c r="E1004" s="129"/>
      <c r="F1004" s="129"/>
      <c r="G1004" s="130">
        <f t="shared" si="34"/>
        <v>32958.436000000002</v>
      </c>
      <c r="H1004" s="130">
        <f t="shared" si="35"/>
        <v>0</v>
      </c>
      <c r="I1004" s="131"/>
    </row>
    <row r="1005" spans="1:9" x14ac:dyDescent="0.2">
      <c r="A1005" s="128">
        <v>152</v>
      </c>
      <c r="B1005" s="129">
        <f>Bil!C19</f>
        <v>8</v>
      </c>
      <c r="C1005" s="129">
        <f>Bil!D19</f>
        <v>1458852</v>
      </c>
      <c r="D1005" s="129">
        <f>Bil!E19</f>
        <v>1443162</v>
      </c>
      <c r="E1005" s="129"/>
      <c r="F1005" s="129"/>
      <c r="G1005" s="130">
        <f t="shared" si="34"/>
        <v>34761.408000000003</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2745414</v>
      </c>
      <c r="D1007" s="129">
        <f>Bil!E21</f>
        <v>2763415</v>
      </c>
      <c r="E1007" s="129"/>
      <c r="F1007" s="129"/>
      <c r="G1007" s="130">
        <f t="shared" si="34"/>
        <v>82722.44</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1286562</v>
      </c>
      <c r="D1010" s="129">
        <f>Bil!E24</f>
        <v>1320253</v>
      </c>
      <c r="E1010" s="129"/>
      <c r="F1010" s="129"/>
      <c r="G1010" s="130">
        <f t="shared" si="34"/>
        <v>51051.884000000005</v>
      </c>
      <c r="H1010" s="130">
        <f t="shared" si="35"/>
        <v>0</v>
      </c>
      <c r="I1010" s="131"/>
    </row>
    <row r="1011" spans="1:9" x14ac:dyDescent="0.2">
      <c r="A1011" s="128">
        <v>152</v>
      </c>
      <c r="B1011" s="129">
        <f>Bil!C25</f>
        <v>14</v>
      </c>
      <c r="C1011" s="129">
        <f>Bil!D25</f>
        <v>11156</v>
      </c>
      <c r="D1011" s="129">
        <f>Bil!E25</f>
        <v>23203</v>
      </c>
      <c r="E1011" s="129"/>
      <c r="F1011" s="129"/>
      <c r="G1011" s="130">
        <f t="shared" si="34"/>
        <v>805.86799999999994</v>
      </c>
      <c r="H1011" s="130">
        <f t="shared" si="35"/>
        <v>0</v>
      </c>
      <c r="I1011" s="131"/>
    </row>
    <row r="1012" spans="1:9" x14ac:dyDescent="0.2">
      <c r="A1012" s="128">
        <v>152</v>
      </c>
      <c r="B1012" s="129">
        <f>Bil!C26</f>
        <v>15</v>
      </c>
      <c r="C1012" s="129">
        <f>Bil!D26</f>
        <v>339838</v>
      </c>
      <c r="D1012" s="129">
        <f>Bil!E26</f>
        <v>345383</v>
      </c>
      <c r="E1012" s="129"/>
      <c r="F1012" s="129"/>
      <c r="G1012" s="130">
        <f t="shared" si="34"/>
        <v>15459.06</v>
      </c>
      <c r="H1012" s="130">
        <f t="shared" si="35"/>
        <v>0</v>
      </c>
      <c r="I1012" s="131"/>
    </row>
    <row r="1013" spans="1:9" x14ac:dyDescent="0.2">
      <c r="A1013" s="128">
        <v>152</v>
      </c>
      <c r="B1013" s="129">
        <f>Bil!C27</f>
        <v>16</v>
      </c>
      <c r="C1013" s="129">
        <f>Bil!D27</f>
        <v>10106</v>
      </c>
      <c r="D1013" s="129">
        <f>Bil!E27</f>
        <v>8753</v>
      </c>
      <c r="E1013" s="129"/>
      <c r="F1013" s="129"/>
      <c r="G1013" s="130">
        <f t="shared" si="34"/>
        <v>441.79200000000003</v>
      </c>
      <c r="H1013" s="130">
        <f t="shared" si="35"/>
        <v>0</v>
      </c>
      <c r="I1013" s="131"/>
    </row>
    <row r="1014" spans="1:9" x14ac:dyDescent="0.2">
      <c r="A1014" s="128">
        <v>152</v>
      </c>
      <c r="B1014" s="129">
        <f>Bil!C28</f>
        <v>17</v>
      </c>
      <c r="C1014" s="129">
        <f>Bil!D28</f>
        <v>76910</v>
      </c>
      <c r="D1014" s="129">
        <f>Bil!E28</f>
        <v>83586</v>
      </c>
      <c r="E1014" s="129"/>
      <c r="F1014" s="129"/>
      <c r="G1014" s="130">
        <f t="shared" si="34"/>
        <v>4149.3940000000002</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51135</v>
      </c>
      <c r="D1017" s="129">
        <f>Bil!E31</f>
        <v>47130</v>
      </c>
      <c r="E1017" s="129"/>
      <c r="F1017" s="129"/>
      <c r="G1017" s="130">
        <f t="shared" si="34"/>
        <v>2907.9</v>
      </c>
      <c r="H1017" s="130">
        <f t="shared" si="35"/>
        <v>0</v>
      </c>
      <c r="I1017" s="131"/>
    </row>
    <row r="1018" spans="1:9" x14ac:dyDescent="0.2">
      <c r="A1018" s="128">
        <v>152</v>
      </c>
      <c r="B1018" s="129">
        <f>Bil!C32</f>
        <v>21</v>
      </c>
      <c r="C1018" s="129">
        <f>Bil!D32</f>
        <v>163111</v>
      </c>
      <c r="D1018" s="129">
        <f>Bil!E32</f>
        <v>164669</v>
      </c>
      <c r="E1018" s="129"/>
      <c r="F1018" s="129"/>
      <c r="G1018" s="130">
        <f t="shared" si="34"/>
        <v>10341.429</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629944</v>
      </c>
      <c r="D1020" s="129">
        <f>Bil!E34</f>
        <v>626318</v>
      </c>
      <c r="E1020" s="129"/>
      <c r="F1020" s="129"/>
      <c r="G1020" s="130">
        <f t="shared" si="34"/>
        <v>43299.34</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87104</v>
      </c>
      <c r="D1027" s="129">
        <f>Bil!E41</f>
        <v>103031</v>
      </c>
      <c r="E1027" s="129"/>
      <c r="F1027" s="129"/>
      <c r="G1027" s="130">
        <f t="shared" si="34"/>
        <v>8794.98</v>
      </c>
      <c r="H1027" s="130">
        <f t="shared" si="35"/>
        <v>0</v>
      </c>
      <c r="I1027" s="131"/>
    </row>
    <row r="1028" spans="1:9" x14ac:dyDescent="0.2">
      <c r="A1028" s="128">
        <v>152</v>
      </c>
      <c r="B1028" s="129">
        <f>Bil!C42</f>
        <v>31</v>
      </c>
      <c r="C1028" s="129">
        <f>Bil!D42</f>
        <v>98038</v>
      </c>
      <c r="D1028" s="129">
        <f>Bil!E42</f>
        <v>113965</v>
      </c>
      <c r="E1028" s="129"/>
      <c r="F1028" s="129"/>
      <c r="G1028" s="130">
        <f t="shared" si="34"/>
        <v>10105.008</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10934</v>
      </c>
      <c r="D1032" s="129">
        <f>Bil!E46</f>
        <v>10934</v>
      </c>
      <c r="E1032" s="129"/>
      <c r="F1032" s="129"/>
      <c r="G1032" s="130">
        <f t="shared" si="34"/>
        <v>1148.0700000000002</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4148</v>
      </c>
      <c r="D1037" s="129">
        <f>Bil!E51</f>
        <v>4148</v>
      </c>
      <c r="E1037" s="129"/>
      <c r="F1037" s="129"/>
      <c r="G1037" s="130">
        <f t="shared" si="34"/>
        <v>497.76000000000005</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4148</v>
      </c>
      <c r="D1039" s="129">
        <f>Bil!E53</f>
        <v>4148</v>
      </c>
      <c r="E1039" s="129"/>
      <c r="F1039" s="129"/>
      <c r="G1039" s="130">
        <f t="shared" si="34"/>
        <v>522.64800000000002</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0</v>
      </c>
      <c r="D1042" s="129">
        <f>Bil!E56</f>
        <v>0</v>
      </c>
      <c r="E1042" s="129"/>
      <c r="F1042" s="129"/>
      <c r="G1042" s="130">
        <f t="shared" si="34"/>
        <v>0</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186751</v>
      </c>
      <c r="D1046" s="129">
        <f>Bil!E60</f>
        <v>192001</v>
      </c>
      <c r="E1046" s="129"/>
      <c r="F1046" s="129"/>
      <c r="G1046" s="130">
        <f t="shared" si="34"/>
        <v>27966.897000000004</v>
      </c>
      <c r="H1046" s="130">
        <f t="shared" si="35"/>
        <v>0</v>
      </c>
      <c r="I1046" s="131"/>
    </row>
    <row r="1047" spans="1:9" x14ac:dyDescent="0.2">
      <c r="A1047" s="128">
        <v>152</v>
      </c>
      <c r="B1047" s="129">
        <f>Bil!C61</f>
        <v>50</v>
      </c>
      <c r="C1047" s="129">
        <f>Bil!D61</f>
        <v>186751</v>
      </c>
      <c r="D1047" s="129">
        <f>Bil!E61</f>
        <v>192001</v>
      </c>
      <c r="E1047" s="129"/>
      <c r="F1047" s="129"/>
      <c r="G1047" s="130">
        <f t="shared" si="34"/>
        <v>28537.65</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346545</v>
      </c>
      <c r="D1060" s="129">
        <f>Bil!E74</f>
        <v>310999</v>
      </c>
      <c r="E1060" s="129"/>
      <c r="F1060" s="129"/>
      <c r="G1060" s="130">
        <f t="shared" si="34"/>
        <v>61018.209000000003</v>
      </c>
      <c r="H1060" s="130">
        <f t="shared" si="35"/>
        <v>0</v>
      </c>
      <c r="I1060" s="131"/>
    </row>
    <row r="1061" spans="1:9" x14ac:dyDescent="0.2">
      <c r="A1061" s="128">
        <v>152</v>
      </c>
      <c r="B1061" s="129">
        <f>Bil!C75</f>
        <v>64</v>
      </c>
      <c r="C1061" s="129">
        <f>Bil!D75</f>
        <v>85673</v>
      </c>
      <c r="D1061" s="129">
        <f>Bil!E75</f>
        <v>64240</v>
      </c>
      <c r="E1061" s="129"/>
      <c r="F1061" s="129"/>
      <c r="G1061" s="130">
        <f t="shared" si="34"/>
        <v>13705.791999999999</v>
      </c>
      <c r="H1061" s="130">
        <f t="shared" si="35"/>
        <v>0</v>
      </c>
      <c r="I1061" s="131"/>
    </row>
    <row r="1062" spans="1:9" x14ac:dyDescent="0.2">
      <c r="A1062" s="128">
        <v>152</v>
      </c>
      <c r="B1062" s="129">
        <f>Bil!C76</f>
        <v>65</v>
      </c>
      <c r="C1062" s="129">
        <f>Bil!D76</f>
        <v>83346</v>
      </c>
      <c r="D1062" s="129">
        <f>Bil!E76</f>
        <v>62064</v>
      </c>
      <c r="E1062" s="129"/>
      <c r="F1062" s="129"/>
      <c r="G1062" s="130">
        <f t="shared" si="34"/>
        <v>13485.810000000001</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83346</v>
      </c>
      <c r="D1064" s="129">
        <f>Bil!E78</f>
        <v>62064</v>
      </c>
      <c r="E1064" s="129"/>
      <c r="F1064" s="129"/>
      <c r="G1064" s="130">
        <f t="shared" si="34"/>
        <v>13900.758000000002</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2327</v>
      </c>
      <c r="D1068" s="129">
        <f>Bil!E82</f>
        <v>2176</v>
      </c>
      <c r="E1068" s="129"/>
      <c r="F1068" s="129"/>
      <c r="G1068" s="130">
        <f t="shared" si="36"/>
        <v>474.20899999999995</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1014</v>
      </c>
      <c r="D1070" s="129">
        <f>Bil!E84</f>
        <v>2133</v>
      </c>
      <c r="E1070" s="129"/>
      <c r="F1070" s="129"/>
      <c r="G1070" s="130">
        <f t="shared" si="36"/>
        <v>385.44</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1014</v>
      </c>
      <c r="D1077" s="129">
        <f>Bil!E91</f>
        <v>2133</v>
      </c>
      <c r="E1077" s="129"/>
      <c r="F1077" s="129"/>
      <c r="G1077" s="130">
        <f t="shared" si="36"/>
        <v>422.40000000000003</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0</v>
      </c>
      <c r="E1125" s="129"/>
      <c r="F1125" s="129"/>
      <c r="G1125" s="130">
        <f t="shared" si="36"/>
        <v>0</v>
      </c>
      <c r="H1125" s="130">
        <f t="shared" si="37"/>
        <v>0</v>
      </c>
      <c r="I1125" s="131"/>
    </row>
    <row r="1126" spans="1:9" x14ac:dyDescent="0.2">
      <c r="A1126" s="128">
        <v>152</v>
      </c>
      <c r="B1126" s="129">
        <f>Bil!C140</f>
        <v>129</v>
      </c>
      <c r="C1126" s="129">
        <f>Bil!D140</f>
        <v>0</v>
      </c>
      <c r="D1126" s="129">
        <f>Bil!E140</f>
        <v>0</v>
      </c>
      <c r="E1126" s="129"/>
      <c r="F1126" s="129"/>
      <c r="G1126" s="130">
        <f t="shared" si="36"/>
        <v>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0</v>
      </c>
      <c r="D1137" s="129">
        <f>Bil!E151</f>
        <v>0</v>
      </c>
      <c r="E1137" s="129"/>
      <c r="F1137" s="129"/>
      <c r="G1137" s="130">
        <f t="shared" si="38"/>
        <v>0</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0</v>
      </c>
      <c r="D1149" s="129">
        <f>Bil!E163</f>
        <v>0</v>
      </c>
      <c r="E1149" s="129"/>
      <c r="F1149" s="129"/>
      <c r="G1149" s="130">
        <f t="shared" si="38"/>
        <v>0</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0</v>
      </c>
      <c r="D1151" s="129">
        <f>Bil!E165</f>
        <v>0</v>
      </c>
      <c r="E1151" s="129"/>
      <c r="F1151" s="129"/>
      <c r="G1151" s="130">
        <f t="shared" si="38"/>
        <v>0</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75631</v>
      </c>
      <c r="D1154" s="129">
        <f>Bil!E168</f>
        <v>62681</v>
      </c>
      <c r="E1154" s="129"/>
      <c r="F1154" s="129"/>
      <c r="G1154" s="130">
        <f t="shared" si="38"/>
        <v>31555.900999999998</v>
      </c>
      <c r="H1154" s="130">
        <f t="shared" si="39"/>
        <v>0</v>
      </c>
      <c r="I1154" s="131"/>
    </row>
    <row r="1155" spans="1:9" x14ac:dyDescent="0.2">
      <c r="A1155" s="128">
        <v>152</v>
      </c>
      <c r="B1155" s="129">
        <f>Bil!C169</f>
        <v>158</v>
      </c>
      <c r="C1155" s="129">
        <f>Bil!D169</f>
        <v>184227</v>
      </c>
      <c r="D1155" s="129">
        <f>Bil!E169</f>
        <v>181945</v>
      </c>
      <c r="E1155" s="129"/>
      <c r="F1155" s="129"/>
      <c r="G1155" s="130">
        <f t="shared" si="38"/>
        <v>86602.486000000004</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184227</v>
      </c>
      <c r="D1158" s="129">
        <f>Bil!E172</f>
        <v>181945</v>
      </c>
      <c r="E1158" s="129"/>
      <c r="F1158" s="129"/>
      <c r="G1158" s="130">
        <f t="shared" si="38"/>
        <v>88246.837</v>
      </c>
      <c r="H1158" s="130">
        <f t="shared" si="39"/>
        <v>0</v>
      </c>
      <c r="I1158" s="131"/>
    </row>
    <row r="1159" spans="1:9" x14ac:dyDescent="0.2">
      <c r="A1159" s="128">
        <v>152</v>
      </c>
      <c r="B1159" s="129">
        <f>Bil!C173</f>
        <v>162</v>
      </c>
      <c r="C1159" s="129">
        <f>Bil!D173</f>
        <v>1951196</v>
      </c>
      <c r="D1159" s="129">
        <f>Bil!E173</f>
        <v>1927934</v>
      </c>
      <c r="E1159" s="129"/>
      <c r="F1159" s="129"/>
      <c r="G1159" s="130">
        <f t="shared" si="38"/>
        <v>940744.36800000002</v>
      </c>
      <c r="H1159" s="130">
        <f t="shared" si="39"/>
        <v>0</v>
      </c>
      <c r="I1159" s="131"/>
    </row>
    <row r="1160" spans="1:9" x14ac:dyDescent="0.2">
      <c r="A1160" s="128">
        <v>152</v>
      </c>
      <c r="B1160" s="129">
        <f>Bil!C174</f>
        <v>163</v>
      </c>
      <c r="C1160" s="129">
        <f>Bil!D174</f>
        <v>196919</v>
      </c>
      <c r="D1160" s="129">
        <f>Bil!E174</f>
        <v>192773</v>
      </c>
      <c r="E1160" s="129"/>
      <c r="F1160" s="129"/>
      <c r="G1160" s="130">
        <f t="shared" si="38"/>
        <v>94941.794999999998</v>
      </c>
      <c r="H1160" s="130">
        <f t="shared" si="39"/>
        <v>0</v>
      </c>
      <c r="I1160" s="131"/>
    </row>
    <row r="1161" spans="1:9" x14ac:dyDescent="0.2">
      <c r="A1161" s="128">
        <v>152</v>
      </c>
      <c r="B1161" s="129">
        <f>Bil!C175</f>
        <v>164</v>
      </c>
      <c r="C1161" s="129">
        <f>Bil!D175</f>
        <v>196919</v>
      </c>
      <c r="D1161" s="129">
        <f>Bil!E175</f>
        <v>192773</v>
      </c>
      <c r="E1161" s="129"/>
      <c r="F1161" s="129"/>
      <c r="G1161" s="130">
        <f t="shared" si="38"/>
        <v>95524.260000000009</v>
      </c>
      <c r="H1161" s="130">
        <f t="shared" si="39"/>
        <v>0</v>
      </c>
      <c r="I1161" s="131"/>
    </row>
    <row r="1162" spans="1:9" x14ac:dyDescent="0.2">
      <c r="A1162" s="128">
        <v>152</v>
      </c>
      <c r="B1162" s="129">
        <f>Bil!C176</f>
        <v>165</v>
      </c>
      <c r="C1162" s="129">
        <f>Bil!D176</f>
        <v>184227</v>
      </c>
      <c r="D1162" s="129">
        <f>Bil!E176</f>
        <v>181945</v>
      </c>
      <c r="E1162" s="129"/>
      <c r="F1162" s="129"/>
      <c r="G1162" s="130">
        <f t="shared" si="38"/>
        <v>90439.305000000008</v>
      </c>
      <c r="H1162" s="130">
        <f t="shared" si="39"/>
        <v>0</v>
      </c>
      <c r="I1162" s="131"/>
    </row>
    <row r="1163" spans="1:9" x14ac:dyDescent="0.2">
      <c r="A1163" s="128">
        <v>152</v>
      </c>
      <c r="B1163" s="129">
        <f>Bil!C177</f>
        <v>166</v>
      </c>
      <c r="C1163" s="129">
        <f>Bil!D177</f>
        <v>11616</v>
      </c>
      <c r="D1163" s="129">
        <f>Bil!E177</f>
        <v>8624</v>
      </c>
      <c r="E1163" s="129"/>
      <c r="F1163" s="129"/>
      <c r="G1163" s="130">
        <f t="shared" si="38"/>
        <v>4791.424</v>
      </c>
      <c r="H1163" s="130">
        <f t="shared" si="39"/>
        <v>0</v>
      </c>
      <c r="I1163" s="131"/>
    </row>
    <row r="1164" spans="1:9" x14ac:dyDescent="0.2">
      <c r="A1164" s="128">
        <v>152</v>
      </c>
      <c r="B1164" s="129">
        <f>Bil!C178</f>
        <v>167</v>
      </c>
      <c r="C1164" s="129">
        <f>Bil!D178</f>
        <v>62</v>
      </c>
      <c r="D1164" s="129">
        <f>Bil!E178</f>
        <v>71</v>
      </c>
      <c r="E1164" s="129"/>
      <c r="F1164" s="129"/>
      <c r="G1164" s="130">
        <f t="shared" si="38"/>
        <v>34.068000000000005</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62</v>
      </c>
      <c r="D1167" s="129">
        <f>Bil!E181</f>
        <v>71</v>
      </c>
      <c r="E1167" s="129"/>
      <c r="F1167" s="129"/>
      <c r="G1167" s="130">
        <f t="shared" si="38"/>
        <v>34.68</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1014</v>
      </c>
      <c r="D1172" s="129">
        <f>Bil!E186</f>
        <v>2133</v>
      </c>
      <c r="E1172" s="129"/>
      <c r="F1172" s="129"/>
      <c r="G1172" s="130">
        <f t="shared" si="38"/>
        <v>924</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1754277</v>
      </c>
      <c r="D1221" s="129">
        <f>Bil!E235</f>
        <v>1735161</v>
      </c>
      <c r="E1221" s="129"/>
      <c r="F1221" s="129"/>
      <c r="G1221" s="130">
        <f t="shared" si="40"/>
        <v>1170310.176</v>
      </c>
      <c r="H1221" s="130">
        <f t="shared" si="41"/>
        <v>0</v>
      </c>
      <c r="I1221" s="131"/>
    </row>
    <row r="1222" spans="1:9" x14ac:dyDescent="0.2">
      <c r="A1222" s="128">
        <v>152</v>
      </c>
      <c r="B1222" s="129">
        <f>Bil!C236</f>
        <v>225</v>
      </c>
      <c r="C1222" s="129">
        <f>Bil!D236</f>
        <v>1604652</v>
      </c>
      <c r="D1222" s="129">
        <f>Bil!E236</f>
        <v>1616936</v>
      </c>
      <c r="E1222" s="129"/>
      <c r="F1222" s="129"/>
      <c r="G1222" s="130">
        <f t="shared" si="40"/>
        <v>1088667.9000000001</v>
      </c>
      <c r="H1222" s="130">
        <f t="shared" si="41"/>
        <v>0</v>
      </c>
      <c r="I1222" s="131"/>
    </row>
    <row r="1223" spans="1:9" x14ac:dyDescent="0.2">
      <c r="A1223" s="128">
        <v>152</v>
      </c>
      <c r="B1223" s="129">
        <f>Bil!C237</f>
        <v>226</v>
      </c>
      <c r="C1223" s="129">
        <f>Bil!D237</f>
        <v>1604652</v>
      </c>
      <c r="D1223" s="129">
        <f>Bil!E237</f>
        <v>1616936</v>
      </c>
      <c r="E1223" s="129"/>
      <c r="F1223" s="129"/>
      <c r="G1223" s="130">
        <f t="shared" si="40"/>
        <v>1093506.4240000001</v>
      </c>
      <c r="H1223" s="130">
        <f t="shared" si="41"/>
        <v>0</v>
      </c>
      <c r="I1223" s="131"/>
    </row>
    <row r="1224" spans="1:9" x14ac:dyDescent="0.2">
      <c r="A1224" s="128">
        <v>152</v>
      </c>
      <c r="B1224" s="129">
        <f>Bil!C238</f>
        <v>227</v>
      </c>
      <c r="C1224" s="129">
        <f>Bil!D238</f>
        <v>1604652</v>
      </c>
      <c r="D1224" s="129">
        <f>Bil!E238</f>
        <v>1616936</v>
      </c>
      <c r="E1224" s="129"/>
      <c r="F1224" s="129"/>
      <c r="G1224" s="130">
        <f t="shared" si="40"/>
        <v>1098344.9480000001</v>
      </c>
      <c r="H1224" s="130">
        <f t="shared" si="41"/>
        <v>0</v>
      </c>
      <c r="I1224" s="131"/>
    </row>
    <row r="1225" spans="1:9" x14ac:dyDescent="0.2">
      <c r="A1225" s="128">
        <v>152</v>
      </c>
      <c r="B1225" s="129">
        <f>Bil!C239</f>
        <v>228</v>
      </c>
      <c r="C1225" s="129">
        <f>Bil!D239</f>
        <v>0</v>
      </c>
      <c r="D1225" s="129">
        <f>Bil!E239</f>
        <v>0</v>
      </c>
      <c r="E1225" s="129"/>
      <c r="F1225" s="129"/>
      <c r="G1225" s="130">
        <f t="shared" si="40"/>
        <v>0</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73804</v>
      </c>
      <c r="D1230" s="129">
        <f>Bil!E244</f>
        <v>55354</v>
      </c>
      <c r="E1230" s="129"/>
      <c r="F1230" s="129"/>
      <c r="G1230" s="130">
        <f t="shared" si="40"/>
        <v>42991.296000000002</v>
      </c>
      <c r="H1230" s="130">
        <f t="shared" si="41"/>
        <v>0</v>
      </c>
      <c r="I1230" s="131"/>
    </row>
    <row r="1231" spans="1:9" x14ac:dyDescent="0.2">
      <c r="A1231" s="128">
        <v>152</v>
      </c>
      <c r="B1231" s="129">
        <f>Bil!C245</f>
        <v>234</v>
      </c>
      <c r="C1231" s="129">
        <f>Bil!D245</f>
        <v>920</v>
      </c>
      <c r="D1231" s="129">
        <f>Bil!E245</f>
        <v>492</v>
      </c>
      <c r="E1231" s="129"/>
      <c r="F1231" s="129"/>
      <c r="G1231" s="130">
        <f t="shared" si="40"/>
        <v>445.536</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72884</v>
      </c>
      <c r="D1233" s="129">
        <f>Bil!E247</f>
        <v>54862</v>
      </c>
      <c r="E1233" s="129"/>
      <c r="F1233" s="129"/>
      <c r="G1233" s="130">
        <f t="shared" si="40"/>
        <v>43095.487999999998</v>
      </c>
      <c r="H1233" s="130">
        <f t="shared" si="41"/>
        <v>0</v>
      </c>
      <c r="I1233" s="131"/>
    </row>
    <row r="1234" spans="1:9" x14ac:dyDescent="0.2">
      <c r="A1234" s="128">
        <v>152</v>
      </c>
      <c r="B1234" s="129">
        <f>Bil!C248</f>
        <v>237</v>
      </c>
      <c r="C1234" s="129">
        <f>Bil!D248</f>
        <v>0</v>
      </c>
      <c r="D1234" s="129">
        <f>Bil!E248</f>
        <v>0</v>
      </c>
      <c r="E1234" s="129"/>
      <c r="F1234" s="129"/>
      <c r="G1234" s="130">
        <f t="shared" si="40"/>
        <v>0</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0</v>
      </c>
      <c r="D1238" s="129">
        <f>Bil!E252</f>
        <v>0</v>
      </c>
      <c r="E1238" s="129"/>
      <c r="F1238" s="129"/>
      <c r="G1238" s="130">
        <f t="shared" si="40"/>
        <v>0</v>
      </c>
      <c r="H1238" s="130">
        <f t="shared" si="41"/>
        <v>0</v>
      </c>
      <c r="I1238" s="131"/>
    </row>
    <row r="1239" spans="1:9" x14ac:dyDescent="0.2">
      <c r="A1239" s="128">
        <v>152</v>
      </c>
      <c r="B1239" s="129">
        <f>Bil!C253</f>
        <v>242</v>
      </c>
      <c r="C1239" s="129">
        <f>Bil!D253</f>
        <v>75821</v>
      </c>
      <c r="D1239" s="129">
        <f>Bil!E253</f>
        <v>62871</v>
      </c>
      <c r="E1239" s="129"/>
      <c r="F1239" s="129"/>
      <c r="G1239" s="130">
        <f t="shared" si="40"/>
        <v>48778.245999999999</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0</v>
      </c>
      <c r="D1246" s="129">
        <f>Bil!E261</f>
        <v>0</v>
      </c>
      <c r="E1246" s="129"/>
      <c r="F1246" s="129"/>
      <c r="G1246" s="130">
        <f t="shared" si="40"/>
        <v>0</v>
      </c>
      <c r="H1246" s="130">
        <f t="shared" si="41"/>
        <v>0</v>
      </c>
      <c r="I1246" s="131"/>
    </row>
    <row r="1247" spans="1:9" x14ac:dyDescent="0.2">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x14ac:dyDescent="0.2">
      <c r="A1248" s="128">
        <v>152</v>
      </c>
      <c r="B1248" s="129">
        <f>Bil!C263</f>
        <v>251</v>
      </c>
      <c r="C1248" s="129">
        <f>Bil!D263</f>
        <v>75631</v>
      </c>
      <c r="D1248" s="129">
        <f>Bil!E263</f>
        <v>62681</v>
      </c>
      <c r="E1248" s="129"/>
      <c r="F1248" s="129"/>
      <c r="G1248" s="130">
        <f t="shared" si="42"/>
        <v>50449.243000000002</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196919</v>
      </c>
      <c r="D1266" s="129">
        <f>Bil!E281</f>
        <v>192773</v>
      </c>
      <c r="E1266" s="129"/>
      <c r="F1266" s="129"/>
      <c r="G1266" s="130">
        <f t="shared" si="42"/>
        <v>156683.08500000002</v>
      </c>
      <c r="H1266" s="130">
        <f t="shared" si="43"/>
        <v>0</v>
      </c>
      <c r="I1266" s="131"/>
    </row>
    <row r="1267" spans="1:9" x14ac:dyDescent="0.2">
      <c r="A1267" s="128">
        <v>152</v>
      </c>
      <c r="B1267" s="129">
        <f>Bil!C282</f>
        <v>270</v>
      </c>
      <c r="C1267" s="129">
        <f>Bil!D282</f>
        <v>0</v>
      </c>
      <c r="D1267" s="129">
        <f>Bil!E282</f>
        <v>0</v>
      </c>
      <c r="E1267" s="129"/>
      <c r="F1267" s="129"/>
      <c r="G1267" s="130">
        <f t="shared" si="42"/>
        <v>0</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272550</v>
      </c>
      <c r="D1295" s="142">
        <f>Bil!E310</f>
        <v>255454</v>
      </c>
      <c r="E1295" s="142"/>
      <c r="F1295" s="142"/>
      <c r="G1295" s="143">
        <f>B1295/1000*C1295+B1295/500*D1295</f>
        <v>233470.484</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3177376</v>
      </c>
      <c r="D1405" s="129">
        <f>RasF!E121</f>
        <v>3005479</v>
      </c>
      <c r="E1405" s="129"/>
      <c r="F1405" s="129"/>
      <c r="G1405" s="130">
        <f t="shared" si="48"/>
        <v>1010716.74</v>
      </c>
      <c r="H1405" s="130">
        <f t="shared" si="49"/>
        <v>0</v>
      </c>
      <c r="I1405" s="131"/>
    </row>
    <row r="1406" spans="1:9" x14ac:dyDescent="0.2">
      <c r="A1406" s="128">
        <v>154</v>
      </c>
      <c r="B1406" s="129">
        <f>RasF!C122</f>
        <v>111</v>
      </c>
      <c r="C1406" s="129">
        <f>RasF!D122</f>
        <v>3016665</v>
      </c>
      <c r="D1406" s="129">
        <f>RasF!E122</f>
        <v>2873331</v>
      </c>
      <c r="E1406" s="129"/>
      <c r="F1406" s="129"/>
      <c r="G1406" s="130">
        <f t="shared" si="48"/>
        <v>972729.29700000002</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3016665</v>
      </c>
      <c r="D1408" s="129">
        <f>RasF!E124</f>
        <v>2873331</v>
      </c>
      <c r="E1408" s="129"/>
      <c r="F1408" s="129"/>
      <c r="G1408" s="130">
        <f t="shared" si="48"/>
        <v>990255.951</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160711</v>
      </c>
      <c r="D1417" s="129">
        <f>RasF!E133</f>
        <v>132148</v>
      </c>
      <c r="E1417" s="129"/>
      <c r="F1417" s="129"/>
      <c r="G1417" s="130">
        <f t="shared" si="48"/>
        <v>51850.853999999999</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3177376</v>
      </c>
      <c r="D1432" s="142">
        <f>RasF!E148</f>
        <v>3005479</v>
      </c>
      <c r="E1432" s="142"/>
      <c r="F1432" s="142"/>
      <c r="G1432" s="143">
        <f t="shared" si="50"/>
        <v>1258801.7580000001</v>
      </c>
      <c r="H1432" s="143">
        <f t="shared" si="51"/>
        <v>0</v>
      </c>
      <c r="I1432" s="144"/>
    </row>
    <row r="1433" spans="1:9" x14ac:dyDescent="0.2">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196918</v>
      </c>
      <c r="D1477" s="145"/>
      <c r="E1477" s="145"/>
      <c r="F1477" s="145"/>
      <c r="G1477" s="135">
        <f>B1477/1000*C1477</f>
        <v>196.91800000000001</v>
      </c>
      <c r="H1477" s="135">
        <f>ABS(C1477-ROUND(C1477,0))</f>
        <v>0</v>
      </c>
      <c r="I1477" s="136"/>
    </row>
    <row r="1478" spans="1:9" x14ac:dyDescent="0.2">
      <c r="A1478" s="148">
        <v>159</v>
      </c>
      <c r="B1478" s="132">
        <f>Obv!C13</f>
        <v>2</v>
      </c>
      <c r="C1478" s="132">
        <f>Obv!D13</f>
        <v>3100700</v>
      </c>
      <c r="D1478" s="132"/>
      <c r="E1478" s="132"/>
      <c r="F1478" s="132"/>
      <c r="G1478" s="130">
        <f>B1478/1000*C1478</f>
        <v>6201.4000000000005</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3100700</v>
      </c>
      <c r="D1480" s="132"/>
      <c r="E1480" s="132"/>
      <c r="F1480" s="132"/>
      <c r="G1480" s="130">
        <f>B1480/1000*C1480</f>
        <v>12402.800000000001</v>
      </c>
      <c r="H1480" s="130">
        <f>ABS(C1480-ROUND(C1480,0))</f>
        <v>0</v>
      </c>
      <c r="I1480" s="131"/>
    </row>
    <row r="1481" spans="1:9" x14ac:dyDescent="0.2">
      <c r="A1481" s="148">
        <v>159</v>
      </c>
      <c r="B1481" s="132">
        <f>Obv!C16</f>
        <v>5</v>
      </c>
      <c r="C1481" s="132">
        <f>Obv!D16</f>
        <v>2437966</v>
      </c>
      <c r="D1481" s="132"/>
      <c r="E1481" s="132"/>
      <c r="F1481" s="132"/>
      <c r="G1481" s="130">
        <f t="shared" ref="G1481:G1544" si="55">B1481/1000*C1481</f>
        <v>12189.83</v>
      </c>
      <c r="H1481" s="130">
        <f t="shared" ref="H1481:H1544" si="56">ABS(C1481-ROUND(C1481,0))</f>
        <v>0</v>
      </c>
      <c r="I1481" s="131"/>
    </row>
    <row r="1482" spans="1:9" x14ac:dyDescent="0.2">
      <c r="A1482" s="148">
        <v>159</v>
      </c>
      <c r="B1482" s="132">
        <f>Obv!C17</f>
        <v>6</v>
      </c>
      <c r="C1482" s="132">
        <f>Obv!D17</f>
        <v>645574</v>
      </c>
      <c r="D1482" s="132"/>
      <c r="E1482" s="132"/>
      <c r="F1482" s="132"/>
      <c r="G1482" s="130">
        <f t="shared" si="55"/>
        <v>3873.444</v>
      </c>
      <c r="H1482" s="130">
        <f t="shared" si="56"/>
        <v>0</v>
      </c>
      <c r="I1482" s="131"/>
    </row>
    <row r="1483" spans="1:9" x14ac:dyDescent="0.2">
      <c r="A1483" s="148">
        <v>159</v>
      </c>
      <c r="B1483" s="132">
        <f>Obv!C18</f>
        <v>7</v>
      </c>
      <c r="C1483" s="132">
        <f>Obv!D18</f>
        <v>1414</v>
      </c>
      <c r="D1483" s="132"/>
      <c r="E1483" s="132"/>
      <c r="F1483" s="132"/>
      <c r="G1483" s="130">
        <f t="shared" si="55"/>
        <v>9.8979999999999997</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15746</v>
      </c>
      <c r="D1488" s="132"/>
      <c r="E1488" s="132"/>
      <c r="F1488" s="132"/>
      <c r="G1488" s="130">
        <f t="shared" si="55"/>
        <v>188.952</v>
      </c>
      <c r="H1488" s="130">
        <f t="shared" si="56"/>
        <v>0</v>
      </c>
      <c r="I1488" s="131"/>
    </row>
    <row r="1489" spans="1:9" x14ac:dyDescent="0.2">
      <c r="A1489" s="148">
        <v>159</v>
      </c>
      <c r="B1489" s="132">
        <f>Obv!C24</f>
        <v>13</v>
      </c>
      <c r="C1489" s="132">
        <f>Obv!D24</f>
        <v>0</v>
      </c>
      <c r="D1489" s="132"/>
      <c r="E1489" s="132"/>
      <c r="F1489" s="132"/>
      <c r="G1489" s="130">
        <f t="shared" si="55"/>
        <v>0</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3104845</v>
      </c>
      <c r="D1496" s="132"/>
      <c r="E1496" s="132"/>
      <c r="F1496" s="132"/>
      <c r="G1496" s="130">
        <f t="shared" si="55"/>
        <v>62096.9</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3104845</v>
      </c>
      <c r="D1498" s="132"/>
      <c r="E1498" s="132"/>
      <c r="F1498" s="132"/>
      <c r="G1498" s="130">
        <f t="shared" si="55"/>
        <v>68306.59</v>
      </c>
      <c r="H1498" s="130">
        <f t="shared" si="56"/>
        <v>0</v>
      </c>
      <c r="I1498" s="131"/>
    </row>
    <row r="1499" spans="1:9" x14ac:dyDescent="0.2">
      <c r="A1499" s="148">
        <v>159</v>
      </c>
      <c r="B1499" s="132">
        <f>Obv!C34</f>
        <v>23</v>
      </c>
      <c r="C1499" s="132">
        <f>Obv!D34</f>
        <v>2440248</v>
      </c>
      <c r="D1499" s="132"/>
      <c r="E1499" s="132"/>
      <c r="F1499" s="132"/>
      <c r="G1499" s="130">
        <f t="shared" si="55"/>
        <v>56125.703999999998</v>
      </c>
      <c r="H1499" s="130">
        <f t="shared" si="56"/>
        <v>0</v>
      </c>
      <c r="I1499" s="131"/>
    </row>
    <row r="1500" spans="1:9" x14ac:dyDescent="0.2">
      <c r="A1500" s="148">
        <v>159</v>
      </c>
      <c r="B1500" s="132">
        <f>Obv!C35</f>
        <v>24</v>
      </c>
      <c r="C1500" s="132">
        <f>Obv!D35</f>
        <v>648566</v>
      </c>
      <c r="D1500" s="132"/>
      <c r="E1500" s="132"/>
      <c r="F1500" s="132"/>
      <c r="G1500" s="130">
        <f t="shared" si="55"/>
        <v>15565.584000000001</v>
      </c>
      <c r="H1500" s="130">
        <f t="shared" si="56"/>
        <v>0</v>
      </c>
      <c r="I1500" s="131"/>
    </row>
    <row r="1501" spans="1:9" x14ac:dyDescent="0.2">
      <c r="A1501" s="148">
        <v>159</v>
      </c>
      <c r="B1501" s="132">
        <f>Obv!C36</f>
        <v>25</v>
      </c>
      <c r="C1501" s="132">
        <f>Obv!D36</f>
        <v>1404</v>
      </c>
      <c r="D1501" s="132"/>
      <c r="E1501" s="132"/>
      <c r="F1501" s="132"/>
      <c r="G1501" s="130">
        <f t="shared" si="55"/>
        <v>35.1</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14627</v>
      </c>
      <c r="D1506" s="132"/>
      <c r="E1506" s="132"/>
      <c r="F1506" s="132"/>
      <c r="G1506" s="130">
        <f t="shared" si="55"/>
        <v>438.81</v>
      </c>
      <c r="H1506" s="130">
        <f t="shared" si="56"/>
        <v>0</v>
      </c>
      <c r="I1506" s="131"/>
    </row>
    <row r="1507" spans="1:9" x14ac:dyDescent="0.2">
      <c r="A1507" s="148">
        <v>159</v>
      </c>
      <c r="B1507" s="132">
        <f>Obv!C42</f>
        <v>31</v>
      </c>
      <c r="C1507" s="132">
        <f>Obv!D42</f>
        <v>0</v>
      </c>
      <c r="D1507" s="132"/>
      <c r="E1507" s="132"/>
      <c r="F1507" s="132"/>
      <c r="G1507" s="130">
        <f t="shared" si="55"/>
        <v>0</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192773</v>
      </c>
      <c r="D1514" s="132"/>
      <c r="E1514" s="132"/>
      <c r="F1514" s="132"/>
      <c r="G1514" s="130">
        <f t="shared" si="55"/>
        <v>7325.3739999999998</v>
      </c>
      <c r="H1514" s="130">
        <f t="shared" si="56"/>
        <v>0</v>
      </c>
      <c r="I1514" s="131"/>
    </row>
    <row r="1515" spans="1:9" x14ac:dyDescent="0.2">
      <c r="A1515" s="148">
        <v>159</v>
      </c>
      <c r="B1515" s="132">
        <f>Obv!C50</f>
        <v>39</v>
      </c>
      <c r="C1515" s="132">
        <f>Obv!D50</f>
        <v>0</v>
      </c>
      <c r="D1515" s="132"/>
      <c r="E1515" s="132"/>
      <c r="F1515" s="132"/>
      <c r="G1515" s="130">
        <f t="shared" si="55"/>
        <v>0</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192773</v>
      </c>
      <c r="D1573" s="132"/>
      <c r="E1573" s="132"/>
      <c r="F1573" s="132"/>
      <c r="G1573" s="130">
        <f t="shared" si="61"/>
        <v>18698.981</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192773</v>
      </c>
      <c r="D1575" s="132"/>
      <c r="E1575" s="132"/>
      <c r="F1575" s="132"/>
      <c r="G1575" s="130">
        <f t="shared" si="61"/>
        <v>19084.527000000002</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05" t="s">
        <v>3719</v>
      </c>
      <c r="B1" s="505"/>
      <c r="C1" s="505"/>
      <c r="D1" s="505"/>
      <c r="E1" s="505"/>
      <c r="F1" s="505"/>
      <c r="G1" s="505"/>
      <c r="H1" s="505"/>
    </row>
    <row r="2" spans="1:8" ht="45" customHeight="1" x14ac:dyDescent="0.2">
      <c r="A2" s="508" t="s">
        <v>2437</v>
      </c>
      <c r="B2" s="509"/>
      <c r="C2" s="509"/>
      <c r="D2" s="509"/>
      <c r="E2" s="509"/>
      <c r="F2" s="509"/>
      <c r="G2" s="509"/>
      <c r="H2" s="510"/>
    </row>
    <row r="3" spans="1:8" ht="20.25" customHeight="1" x14ac:dyDescent="0.2">
      <c r="A3" s="513" t="s">
        <v>924</v>
      </c>
      <c r="B3" s="514"/>
      <c r="C3" s="515"/>
      <c r="D3" s="516" t="s">
        <v>1660</v>
      </c>
      <c r="E3" s="517"/>
      <c r="F3" s="518"/>
      <c r="G3" s="519" t="s">
        <v>1661</v>
      </c>
      <c r="H3" s="520"/>
    </row>
    <row r="4" spans="1:8" s="59" customFormat="1" ht="38.25" customHeight="1" x14ac:dyDescent="0.2">
      <c r="A4" s="511" t="s">
        <v>2257</v>
      </c>
      <c r="B4" s="511"/>
      <c r="C4" s="511"/>
      <c r="D4" s="511"/>
      <c r="E4" s="511"/>
      <c r="F4" s="511"/>
      <c r="G4" s="511"/>
      <c r="H4" s="512"/>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500" t="s">
        <v>1662</v>
      </c>
      <c r="B193" s="501"/>
      <c r="C193" s="502" t="s">
        <v>574</v>
      </c>
      <c r="D193" s="503"/>
      <c r="E193" s="504"/>
      <c r="F193" s="502" t="s">
        <v>1594</v>
      </c>
      <c r="G193" s="503"/>
      <c r="H193" s="504"/>
    </row>
    <row r="194" spans="1:8" ht="15" customHeight="1" x14ac:dyDescent="0.2">
      <c r="A194" s="95" t="s">
        <v>606</v>
      </c>
      <c r="B194" s="506" t="s">
        <v>4262</v>
      </c>
      <c r="C194" s="507"/>
      <c r="D194" s="507"/>
      <c r="E194" s="507"/>
      <c r="F194" s="507"/>
      <c r="G194" s="507"/>
      <c r="H194" s="507"/>
    </row>
    <row r="195" spans="1:8" ht="15" customHeight="1" x14ac:dyDescent="0.2">
      <c r="A195" s="321" t="s">
        <v>473</v>
      </c>
      <c r="B195" s="322" t="s">
        <v>3532</v>
      </c>
      <c r="C195" s="152"/>
      <c r="D195" s="152"/>
      <c r="E195" s="152"/>
      <c r="F195" s="152"/>
      <c r="G195" s="152"/>
      <c r="H195" s="153"/>
    </row>
    <row r="196" spans="1:8" ht="15" customHeight="1" x14ac:dyDescent="0.2">
      <c r="A196" s="323" t="s">
        <v>4073</v>
      </c>
      <c r="B196" s="324" t="s">
        <v>2670</v>
      </c>
      <c r="C196" s="154"/>
      <c r="D196" s="154"/>
      <c r="E196" s="154"/>
      <c r="F196" s="154"/>
      <c r="G196" s="154"/>
      <c r="H196" s="155"/>
    </row>
    <row r="197" spans="1:8" ht="15" customHeight="1" x14ac:dyDescent="0.2">
      <c r="A197" s="323" t="s">
        <v>3781</v>
      </c>
      <c r="B197" s="324" t="s">
        <v>2671</v>
      </c>
      <c r="C197" s="154"/>
      <c r="D197" s="154"/>
      <c r="E197" s="154"/>
      <c r="F197" s="154"/>
      <c r="G197" s="154"/>
      <c r="H197" s="155"/>
    </row>
    <row r="198" spans="1:8" ht="15" customHeight="1" x14ac:dyDescent="0.2">
      <c r="A198" s="323" t="s">
        <v>1983</v>
      </c>
      <c r="B198" s="324" t="s">
        <v>474</v>
      </c>
      <c r="C198" s="154"/>
      <c r="D198" s="154"/>
      <c r="E198" s="154"/>
      <c r="F198" s="154"/>
      <c r="G198" s="154"/>
      <c r="H198" s="155"/>
    </row>
    <row r="199" spans="1:8" ht="15" customHeight="1" x14ac:dyDescent="0.2">
      <c r="A199" s="323" t="s">
        <v>1499</v>
      </c>
      <c r="B199" s="324" t="s">
        <v>1776</v>
      </c>
      <c r="C199" s="154"/>
      <c r="D199" s="154"/>
      <c r="E199" s="154"/>
      <c r="F199" s="154"/>
      <c r="G199" s="154"/>
      <c r="H199" s="155"/>
    </row>
    <row r="200" spans="1:8" ht="15" customHeight="1" x14ac:dyDescent="0.2">
      <c r="A200" s="323" t="s">
        <v>1501</v>
      </c>
      <c r="B200" s="324" t="s">
        <v>522</v>
      </c>
      <c r="C200" s="154"/>
      <c r="D200" s="154"/>
      <c r="E200" s="154"/>
      <c r="F200" s="154"/>
      <c r="G200" s="154"/>
      <c r="H200" s="155"/>
    </row>
    <row r="201" spans="1:8" ht="15" customHeight="1" x14ac:dyDescent="0.2">
      <c r="A201" s="323" t="s">
        <v>475</v>
      </c>
      <c r="B201" s="324" t="s">
        <v>1777</v>
      </c>
      <c r="C201" s="154"/>
      <c r="D201" s="154"/>
      <c r="E201" s="154"/>
      <c r="F201" s="154"/>
      <c r="G201" s="154"/>
      <c r="H201" s="155"/>
    </row>
    <row r="202" spans="1:8" ht="15" customHeight="1" x14ac:dyDescent="0.2">
      <c r="A202" s="323" t="s">
        <v>106</v>
      </c>
      <c r="B202" s="324" t="s">
        <v>1778</v>
      </c>
      <c r="C202" s="154"/>
      <c r="D202" s="154"/>
      <c r="E202" s="154"/>
      <c r="F202" s="154"/>
      <c r="G202" s="154"/>
      <c r="H202" s="155"/>
    </row>
    <row r="203" spans="1:8" ht="15" customHeight="1" x14ac:dyDescent="0.2">
      <c r="A203" s="323" t="s">
        <v>476</v>
      </c>
      <c r="B203" s="324" t="s">
        <v>3520</v>
      </c>
      <c r="C203" s="154"/>
      <c r="D203" s="154"/>
      <c r="E203" s="154"/>
      <c r="F203" s="154"/>
      <c r="G203" s="154"/>
      <c r="H203" s="155"/>
    </row>
    <row r="204" spans="1:8" ht="15" customHeight="1" x14ac:dyDescent="0.2">
      <c r="A204" s="323" t="s">
        <v>477</v>
      </c>
      <c r="B204" s="324" t="s">
        <v>1779</v>
      </c>
      <c r="C204" s="156"/>
      <c r="D204" s="156"/>
      <c r="E204" s="156"/>
      <c r="F204" s="156"/>
      <c r="G204" s="156"/>
      <c r="H204" s="157"/>
    </row>
    <row r="205" spans="1:8" ht="15" customHeight="1" x14ac:dyDescent="0.2">
      <c r="A205" s="323" t="s">
        <v>478</v>
      </c>
      <c r="B205" s="324" t="s">
        <v>3935</v>
      </c>
      <c r="C205" s="154"/>
      <c r="D205" s="154"/>
      <c r="E205" s="154"/>
      <c r="F205" s="154"/>
      <c r="G205" s="154"/>
      <c r="H205" s="155"/>
    </row>
    <row r="206" spans="1:8" ht="15" customHeight="1" x14ac:dyDescent="0.2">
      <c r="A206" s="323" t="s">
        <v>479</v>
      </c>
      <c r="B206" s="324" t="s">
        <v>523</v>
      </c>
      <c r="C206" s="156"/>
      <c r="D206" s="156"/>
      <c r="E206" s="156"/>
      <c r="F206" s="156"/>
      <c r="G206" s="156"/>
      <c r="H206" s="157"/>
    </row>
    <row r="207" spans="1:8" ht="15" customHeight="1" x14ac:dyDescent="0.2">
      <c r="A207" s="323" t="s">
        <v>110</v>
      </c>
      <c r="B207" s="324" t="s">
        <v>3094</v>
      </c>
      <c r="C207" s="156"/>
      <c r="D207" s="156"/>
      <c r="E207" s="156"/>
      <c r="F207" s="156"/>
      <c r="G207" s="156"/>
      <c r="H207" s="157"/>
    </row>
    <row r="208" spans="1:8" ht="15" customHeight="1" x14ac:dyDescent="0.2">
      <c r="A208" s="323" t="s">
        <v>112</v>
      </c>
      <c r="B208" s="324" t="s">
        <v>3484</v>
      </c>
      <c r="C208" s="156"/>
      <c r="D208" s="156"/>
      <c r="E208" s="156"/>
      <c r="F208" s="156"/>
      <c r="G208" s="156"/>
      <c r="H208" s="157"/>
    </row>
    <row r="209" spans="1:8" ht="15" customHeight="1" x14ac:dyDescent="0.2">
      <c r="A209" s="323" t="s">
        <v>480</v>
      </c>
      <c r="B209" s="324" t="s">
        <v>2028</v>
      </c>
      <c r="C209" s="156"/>
      <c r="D209" s="156"/>
      <c r="E209" s="156"/>
      <c r="F209" s="156"/>
      <c r="G209" s="156"/>
      <c r="H209" s="157"/>
    </row>
    <row r="210" spans="1:8" ht="15" customHeight="1" x14ac:dyDescent="0.2">
      <c r="A210" s="323" t="s">
        <v>883</v>
      </c>
      <c r="B210" s="324" t="s">
        <v>800</v>
      </c>
      <c r="C210" s="158"/>
      <c r="D210" s="158"/>
      <c r="E210" s="158"/>
      <c r="F210" s="158"/>
      <c r="G210" s="158"/>
      <c r="H210" s="159"/>
    </row>
    <row r="211" spans="1:8" ht="15" customHeight="1" x14ac:dyDescent="0.2">
      <c r="A211" s="323" t="s">
        <v>3889</v>
      </c>
      <c r="B211" s="324" t="s">
        <v>1780</v>
      </c>
      <c r="C211" s="156"/>
      <c r="D211" s="156"/>
      <c r="E211" s="156"/>
      <c r="F211" s="156"/>
      <c r="G211" s="156"/>
      <c r="H211" s="157"/>
    </row>
    <row r="212" spans="1:8" ht="15" customHeight="1" x14ac:dyDescent="0.2">
      <c r="A212" s="323" t="s">
        <v>886</v>
      </c>
      <c r="B212" s="324" t="s">
        <v>801</v>
      </c>
      <c r="C212" s="154"/>
      <c r="D212" s="154"/>
      <c r="E212" s="154"/>
      <c r="F212" s="154"/>
      <c r="G212" s="154"/>
      <c r="H212" s="155"/>
    </row>
    <row r="213" spans="1:8" ht="15" customHeight="1" x14ac:dyDescent="0.2">
      <c r="A213" s="323" t="s">
        <v>3437</v>
      </c>
      <c r="B213" s="324" t="s">
        <v>802</v>
      </c>
      <c r="C213" s="156"/>
      <c r="D213" s="156"/>
      <c r="E213" s="156"/>
      <c r="F213" s="156"/>
      <c r="G213" s="156"/>
      <c r="H213" s="157"/>
    </row>
    <row r="214" spans="1:8" ht="15" customHeight="1" x14ac:dyDescent="0.2">
      <c r="A214" s="323" t="s">
        <v>3439</v>
      </c>
      <c r="B214" s="324" t="s">
        <v>2672</v>
      </c>
      <c r="C214" s="156"/>
      <c r="D214" s="156"/>
      <c r="E214" s="156"/>
      <c r="F214" s="156"/>
      <c r="G214" s="156"/>
      <c r="H214" s="157"/>
    </row>
    <row r="215" spans="1:8" ht="15" customHeight="1" x14ac:dyDescent="0.2">
      <c r="A215" s="323" t="s">
        <v>3445</v>
      </c>
      <c r="B215" s="324" t="s">
        <v>2029</v>
      </c>
      <c r="C215" s="158"/>
      <c r="D215" s="158"/>
      <c r="E215" s="158"/>
      <c r="F215" s="158"/>
      <c r="G215" s="158"/>
      <c r="H215" s="159"/>
    </row>
    <row r="216" spans="1:8" ht="15" customHeight="1" x14ac:dyDescent="0.2">
      <c r="A216" s="323" t="s">
        <v>481</v>
      </c>
      <c r="B216" s="324" t="s">
        <v>803</v>
      </c>
      <c r="C216" s="154"/>
      <c r="D216" s="154"/>
      <c r="E216" s="154"/>
      <c r="F216" s="154"/>
      <c r="G216" s="154"/>
      <c r="H216" s="155"/>
    </row>
    <row r="217" spans="1:8" ht="15" customHeight="1" x14ac:dyDescent="0.2">
      <c r="A217" s="323" t="s">
        <v>3449</v>
      </c>
      <c r="B217" s="324" t="s">
        <v>804</v>
      </c>
      <c r="C217" s="158"/>
      <c r="D217" s="158"/>
      <c r="E217" s="158"/>
      <c r="F217" s="158"/>
      <c r="G217" s="158"/>
      <c r="H217" s="159"/>
    </row>
    <row r="218" spans="1:8" ht="15" customHeight="1" x14ac:dyDescent="0.2">
      <c r="A218" s="323" t="s">
        <v>1413</v>
      </c>
      <c r="B218" s="324" t="s">
        <v>1781</v>
      </c>
      <c r="C218" s="156"/>
      <c r="D218" s="156"/>
      <c r="E218" s="156"/>
      <c r="F218" s="156"/>
      <c r="G218" s="156"/>
      <c r="H218" s="157"/>
    </row>
    <row r="219" spans="1:8" ht="15" customHeight="1" x14ac:dyDescent="0.2">
      <c r="A219" s="323" t="s">
        <v>3185</v>
      </c>
      <c r="B219" s="324" t="s">
        <v>482</v>
      </c>
      <c r="C219" s="156"/>
      <c r="D219" s="156"/>
      <c r="E219" s="156"/>
      <c r="F219" s="156"/>
      <c r="G219" s="156"/>
      <c r="H219" s="157"/>
    </row>
    <row r="220" spans="1:8" ht="15" customHeight="1" x14ac:dyDescent="0.2">
      <c r="A220" s="323" t="s">
        <v>483</v>
      </c>
      <c r="B220" s="324" t="s">
        <v>805</v>
      </c>
      <c r="C220" s="156"/>
      <c r="D220" s="156"/>
      <c r="E220" s="156"/>
      <c r="F220" s="156"/>
      <c r="G220" s="156"/>
      <c r="H220" s="157"/>
    </row>
    <row r="221" spans="1:8" ht="15" customHeight="1" x14ac:dyDescent="0.2">
      <c r="A221" s="323" t="s">
        <v>484</v>
      </c>
      <c r="B221" s="324" t="s">
        <v>1782</v>
      </c>
      <c r="C221" s="156"/>
      <c r="D221" s="156"/>
      <c r="E221" s="156"/>
      <c r="F221" s="156"/>
      <c r="G221" s="156"/>
      <c r="H221" s="157"/>
    </row>
    <row r="222" spans="1:8" ht="15" customHeight="1" x14ac:dyDescent="0.2">
      <c r="A222" s="323" t="s">
        <v>2007</v>
      </c>
      <c r="B222" s="324" t="s">
        <v>2243</v>
      </c>
      <c r="C222" s="156"/>
      <c r="D222" s="156"/>
      <c r="E222" s="156"/>
      <c r="F222" s="156"/>
      <c r="G222" s="156"/>
      <c r="H222" s="157"/>
    </row>
    <row r="223" spans="1:8" ht="15" customHeight="1" x14ac:dyDescent="0.2">
      <c r="A223" s="323" t="s">
        <v>2244</v>
      </c>
      <c r="B223" s="324" t="s">
        <v>1517</v>
      </c>
      <c r="C223" s="154"/>
      <c r="D223" s="154"/>
      <c r="E223" s="154"/>
      <c r="F223" s="154"/>
      <c r="G223" s="154"/>
      <c r="H223" s="155"/>
    </row>
    <row r="224" spans="1:8" ht="15" customHeight="1" x14ac:dyDescent="0.2">
      <c r="A224" s="323" t="s">
        <v>413</v>
      </c>
      <c r="B224" s="324" t="s">
        <v>2769</v>
      </c>
      <c r="C224" s="156"/>
      <c r="D224" s="156"/>
      <c r="E224" s="156"/>
      <c r="F224" s="156"/>
      <c r="G224" s="156"/>
      <c r="H224" s="157"/>
    </row>
    <row r="225" spans="1:8" ht="15" customHeight="1" x14ac:dyDescent="0.2">
      <c r="A225" s="323" t="s">
        <v>415</v>
      </c>
      <c r="B225" s="324" t="s">
        <v>3482</v>
      </c>
      <c r="C225" s="154"/>
      <c r="D225" s="154"/>
      <c r="E225" s="154"/>
      <c r="F225" s="154"/>
      <c r="G225" s="154"/>
      <c r="H225" s="155"/>
    </row>
    <row r="226" spans="1:8" ht="15" customHeight="1" x14ac:dyDescent="0.2">
      <c r="A226" s="323" t="s">
        <v>428</v>
      </c>
      <c r="B226" s="324" t="s">
        <v>3483</v>
      </c>
      <c r="C226" s="154"/>
      <c r="D226" s="154"/>
      <c r="E226" s="154"/>
      <c r="F226" s="154"/>
      <c r="G226" s="154"/>
      <c r="H226" s="155"/>
    </row>
    <row r="227" spans="1:8" ht="15" customHeight="1" x14ac:dyDescent="0.2">
      <c r="A227" s="323" t="s">
        <v>435</v>
      </c>
      <c r="B227" s="324" t="s">
        <v>1955</v>
      </c>
      <c r="C227" s="156"/>
      <c r="D227" s="156"/>
      <c r="E227" s="156"/>
      <c r="F227" s="156"/>
      <c r="G227" s="156"/>
      <c r="H227" s="157"/>
    </row>
    <row r="228" spans="1:8" ht="15" customHeight="1" x14ac:dyDescent="0.2">
      <c r="A228" s="323" t="s">
        <v>2245</v>
      </c>
      <c r="B228" s="324" t="s">
        <v>3827</v>
      </c>
      <c r="C228" s="158"/>
      <c r="D228" s="158"/>
      <c r="E228" s="158"/>
      <c r="F228" s="158"/>
      <c r="G228" s="158"/>
      <c r="H228" s="159"/>
    </row>
    <row r="229" spans="1:8" ht="15" customHeight="1" x14ac:dyDescent="0.2">
      <c r="A229" s="323" t="s">
        <v>2246</v>
      </c>
      <c r="B229" s="324" t="s">
        <v>1956</v>
      </c>
      <c r="C229" s="156"/>
      <c r="D229" s="156"/>
      <c r="E229" s="156"/>
      <c r="F229" s="156"/>
      <c r="G229" s="156"/>
      <c r="H229" s="157"/>
    </row>
    <row r="230" spans="1:8" ht="15" customHeight="1" x14ac:dyDescent="0.2">
      <c r="A230" s="323" t="s">
        <v>1027</v>
      </c>
      <c r="B230" s="324" t="s">
        <v>1783</v>
      </c>
      <c r="C230" s="154"/>
      <c r="D230" s="154"/>
      <c r="E230" s="154"/>
      <c r="F230" s="154"/>
      <c r="G230" s="154"/>
      <c r="H230" s="155"/>
    </row>
    <row r="231" spans="1:8" ht="15" customHeight="1" x14ac:dyDescent="0.2">
      <c r="A231" s="323" t="s">
        <v>1028</v>
      </c>
      <c r="B231" s="324" t="s">
        <v>2162</v>
      </c>
      <c r="C231" s="154"/>
      <c r="D231" s="154"/>
      <c r="E231" s="154"/>
      <c r="F231" s="154"/>
      <c r="G231" s="154"/>
      <c r="H231" s="155"/>
    </row>
    <row r="232" spans="1:8" ht="15" customHeight="1" x14ac:dyDescent="0.2">
      <c r="A232" s="323" t="s">
        <v>1030</v>
      </c>
      <c r="B232" s="324" t="s">
        <v>1784</v>
      </c>
      <c r="C232" s="154"/>
      <c r="D232" s="154"/>
      <c r="E232" s="154"/>
      <c r="F232" s="154"/>
      <c r="G232" s="154"/>
      <c r="H232" s="155"/>
    </row>
    <row r="233" spans="1:8" ht="15" customHeight="1" x14ac:dyDescent="0.2">
      <c r="A233" s="323" t="s">
        <v>2247</v>
      </c>
      <c r="B233" s="324" t="s">
        <v>2167</v>
      </c>
      <c r="C233" s="154"/>
      <c r="D233" s="154"/>
      <c r="E233" s="154"/>
      <c r="F233" s="154"/>
      <c r="G233" s="154"/>
      <c r="H233" s="155"/>
    </row>
    <row r="234" spans="1:8" ht="15" customHeight="1" x14ac:dyDescent="0.2">
      <c r="A234" s="323" t="s">
        <v>2248</v>
      </c>
      <c r="B234" s="324" t="s">
        <v>605</v>
      </c>
      <c r="C234" s="154"/>
      <c r="D234" s="154"/>
      <c r="E234" s="154"/>
      <c r="F234" s="154"/>
      <c r="G234" s="154"/>
      <c r="H234" s="155"/>
    </row>
    <row r="235" spans="1:8" ht="15" customHeight="1" x14ac:dyDescent="0.2">
      <c r="A235" s="323" t="s">
        <v>2249</v>
      </c>
      <c r="B235" s="324" t="s">
        <v>2250</v>
      </c>
      <c r="C235" s="160"/>
      <c r="D235" s="160"/>
      <c r="E235" s="160"/>
      <c r="F235" s="160"/>
      <c r="G235" s="160"/>
      <c r="H235" s="161"/>
    </row>
    <row r="236" spans="1:8" ht="15" customHeight="1" x14ac:dyDescent="0.2">
      <c r="A236" s="323" t="s">
        <v>2251</v>
      </c>
      <c r="B236" s="324" t="s">
        <v>408</v>
      </c>
      <c r="C236" s="160"/>
      <c r="D236" s="160"/>
      <c r="E236" s="160"/>
      <c r="F236" s="160"/>
      <c r="G236" s="160"/>
      <c r="H236" s="161"/>
    </row>
    <row r="237" spans="1:8" ht="15" customHeight="1" x14ac:dyDescent="0.2">
      <c r="A237" s="323" t="s">
        <v>2252</v>
      </c>
      <c r="B237" s="324" t="s">
        <v>1785</v>
      </c>
      <c r="C237" s="160"/>
      <c r="D237" s="160"/>
      <c r="E237" s="160"/>
      <c r="F237" s="160"/>
      <c r="G237" s="160"/>
      <c r="H237" s="161"/>
    </row>
    <row r="238" spans="1:8" ht="15" customHeight="1" x14ac:dyDescent="0.2">
      <c r="A238" s="323" t="s">
        <v>2253</v>
      </c>
      <c r="B238" s="324" t="s">
        <v>1516</v>
      </c>
      <c r="C238" s="160"/>
      <c r="D238" s="160"/>
      <c r="E238" s="160"/>
      <c r="F238" s="160"/>
      <c r="G238" s="160"/>
      <c r="H238" s="161"/>
    </row>
    <row r="239" spans="1:8" ht="15" customHeight="1" x14ac:dyDescent="0.2">
      <c r="A239" s="323" t="s">
        <v>2254</v>
      </c>
      <c r="B239" s="324" t="s">
        <v>1624</v>
      </c>
      <c r="C239" s="160"/>
      <c r="D239" s="160"/>
      <c r="E239" s="160"/>
      <c r="F239" s="160"/>
      <c r="G239" s="160"/>
      <c r="H239" s="161"/>
    </row>
    <row r="240" spans="1:8" ht="15" customHeight="1" x14ac:dyDescent="0.2">
      <c r="A240" s="323" t="s">
        <v>3771</v>
      </c>
      <c r="B240" s="324" t="s">
        <v>1786</v>
      </c>
      <c r="C240" s="160"/>
      <c r="D240" s="160"/>
      <c r="E240" s="160"/>
      <c r="F240" s="160"/>
      <c r="G240" s="160"/>
      <c r="H240" s="161"/>
    </row>
    <row r="241" spans="1:8" ht="15" customHeight="1" x14ac:dyDescent="0.2">
      <c r="A241" s="325" t="s">
        <v>2255</v>
      </c>
      <c r="B241" s="326" t="s">
        <v>2256</v>
      </c>
      <c r="C241" s="162"/>
      <c r="D241" s="162"/>
      <c r="E241" s="162"/>
      <c r="F241" s="162"/>
      <c r="G241" s="162"/>
      <c r="H241" s="163"/>
    </row>
    <row r="242" spans="1:8" x14ac:dyDescent="0.2"/>
    <row r="243" spans="1:8" x14ac:dyDescent="0.2"/>
    <row r="244" spans="1:8" ht="30" customHeight="1" x14ac:dyDescent="0.2">
      <c r="A244" s="500" t="s">
        <v>1596</v>
      </c>
      <c r="B244" s="501"/>
      <c r="C244" s="502" t="s">
        <v>574</v>
      </c>
      <c r="D244" s="503"/>
      <c r="E244" s="504"/>
      <c r="F244" s="502" t="s">
        <v>1594</v>
      </c>
      <c r="G244" s="503"/>
      <c r="H244" s="504"/>
    </row>
    <row r="245" spans="1:8" ht="15" customHeight="1" x14ac:dyDescent="0.2">
      <c r="A245" s="96" t="s">
        <v>3406</v>
      </c>
      <c r="B245" s="521" t="s">
        <v>1595</v>
      </c>
      <c r="C245" s="522"/>
      <c r="D245" s="522"/>
      <c r="E245" s="522"/>
      <c r="F245" s="522"/>
      <c r="G245" s="522"/>
      <c r="H245" s="523"/>
    </row>
    <row r="246" spans="1:8" ht="15" customHeight="1" x14ac:dyDescent="0.2">
      <c r="A246" s="109">
        <v>111</v>
      </c>
      <c r="B246" s="524" t="s">
        <v>3320</v>
      </c>
      <c r="C246" s="524"/>
      <c r="D246" s="524"/>
      <c r="E246" s="524"/>
      <c r="F246" s="524"/>
      <c r="G246" s="524"/>
      <c r="H246" s="525"/>
    </row>
    <row r="247" spans="1:8" ht="15" customHeight="1" x14ac:dyDescent="0.2">
      <c r="A247" s="110">
        <v>112</v>
      </c>
      <c r="B247" s="496" t="s">
        <v>3321</v>
      </c>
      <c r="C247" s="496"/>
      <c r="D247" s="496"/>
      <c r="E247" s="496"/>
      <c r="F247" s="496"/>
      <c r="G247" s="496"/>
      <c r="H247" s="497"/>
    </row>
    <row r="248" spans="1:8" ht="15" customHeight="1" x14ac:dyDescent="0.2">
      <c r="A248" s="110">
        <v>113</v>
      </c>
      <c r="B248" s="496" t="s">
        <v>3322</v>
      </c>
      <c r="C248" s="496"/>
      <c r="D248" s="496"/>
      <c r="E248" s="496"/>
      <c r="F248" s="496"/>
      <c r="G248" s="496"/>
      <c r="H248" s="497"/>
    </row>
    <row r="249" spans="1:8" ht="15" customHeight="1" x14ac:dyDescent="0.2">
      <c r="A249" s="110">
        <v>114</v>
      </c>
      <c r="B249" s="496" t="s">
        <v>3323</v>
      </c>
      <c r="C249" s="496"/>
      <c r="D249" s="496"/>
      <c r="E249" s="496"/>
      <c r="F249" s="496"/>
      <c r="G249" s="496"/>
      <c r="H249" s="497"/>
    </row>
    <row r="250" spans="1:8" ht="15" customHeight="1" x14ac:dyDescent="0.2">
      <c r="A250" s="110">
        <v>115</v>
      </c>
      <c r="B250" s="496" t="s">
        <v>3324</v>
      </c>
      <c r="C250" s="496"/>
      <c r="D250" s="496"/>
      <c r="E250" s="496"/>
      <c r="F250" s="496"/>
      <c r="G250" s="496"/>
      <c r="H250" s="497"/>
    </row>
    <row r="251" spans="1:8" ht="15" customHeight="1" x14ac:dyDescent="0.2">
      <c r="A251" s="110">
        <v>116</v>
      </c>
      <c r="B251" s="496" t="s">
        <v>3325</v>
      </c>
      <c r="C251" s="496"/>
      <c r="D251" s="496"/>
      <c r="E251" s="496"/>
      <c r="F251" s="496"/>
      <c r="G251" s="496"/>
      <c r="H251" s="497"/>
    </row>
    <row r="252" spans="1:8" ht="15" customHeight="1" x14ac:dyDescent="0.2">
      <c r="A252" s="110">
        <v>119</v>
      </c>
      <c r="B252" s="496" t="s">
        <v>819</v>
      </c>
      <c r="C252" s="496"/>
      <c r="D252" s="496"/>
      <c r="E252" s="496"/>
      <c r="F252" s="496"/>
      <c r="G252" s="496"/>
      <c r="H252" s="497"/>
    </row>
    <row r="253" spans="1:8" ht="15" customHeight="1" x14ac:dyDescent="0.2">
      <c r="A253" s="110">
        <v>121</v>
      </c>
      <c r="B253" s="496" t="s">
        <v>1937</v>
      </c>
      <c r="C253" s="496"/>
      <c r="D253" s="496"/>
      <c r="E253" s="496"/>
      <c r="F253" s="496"/>
      <c r="G253" s="496"/>
      <c r="H253" s="497"/>
    </row>
    <row r="254" spans="1:8" ht="15" customHeight="1" x14ac:dyDescent="0.2">
      <c r="A254" s="110">
        <v>122</v>
      </c>
      <c r="B254" s="496" t="s">
        <v>1938</v>
      </c>
      <c r="C254" s="496"/>
      <c r="D254" s="496"/>
      <c r="E254" s="496"/>
      <c r="F254" s="496"/>
      <c r="G254" s="496"/>
      <c r="H254" s="497"/>
    </row>
    <row r="255" spans="1:8" ht="15" customHeight="1" x14ac:dyDescent="0.2">
      <c r="A255" s="110">
        <v>123</v>
      </c>
      <c r="B255" s="496" t="s">
        <v>1939</v>
      </c>
      <c r="C255" s="496"/>
      <c r="D255" s="496"/>
      <c r="E255" s="496"/>
      <c r="F255" s="496"/>
      <c r="G255" s="496"/>
      <c r="H255" s="497"/>
    </row>
    <row r="256" spans="1:8" ht="15" customHeight="1" x14ac:dyDescent="0.2">
      <c r="A256" s="110">
        <v>124</v>
      </c>
      <c r="B256" s="496" t="s">
        <v>1940</v>
      </c>
      <c r="C256" s="496"/>
      <c r="D256" s="496"/>
      <c r="E256" s="496"/>
      <c r="F256" s="496"/>
      <c r="G256" s="496"/>
      <c r="H256" s="497"/>
    </row>
    <row r="257" spans="1:8" ht="15" customHeight="1" x14ac:dyDescent="0.2">
      <c r="A257" s="110">
        <v>125</v>
      </c>
      <c r="B257" s="496" t="s">
        <v>1941</v>
      </c>
      <c r="C257" s="496"/>
      <c r="D257" s="496"/>
      <c r="E257" s="496"/>
      <c r="F257" s="496"/>
      <c r="G257" s="496"/>
      <c r="H257" s="497"/>
    </row>
    <row r="258" spans="1:8" ht="15" customHeight="1" x14ac:dyDescent="0.2">
      <c r="A258" s="110">
        <v>126</v>
      </c>
      <c r="B258" s="496" t="s">
        <v>1739</v>
      </c>
      <c r="C258" s="496"/>
      <c r="D258" s="496"/>
      <c r="E258" s="496"/>
      <c r="F258" s="496"/>
      <c r="G258" s="496"/>
      <c r="H258" s="497"/>
    </row>
    <row r="259" spans="1:8" ht="15" customHeight="1" x14ac:dyDescent="0.2">
      <c r="A259" s="110">
        <v>127</v>
      </c>
      <c r="B259" s="496" t="s">
        <v>1740</v>
      </c>
      <c r="C259" s="496"/>
      <c r="D259" s="496"/>
      <c r="E259" s="496"/>
      <c r="F259" s="496"/>
      <c r="G259" s="496"/>
      <c r="H259" s="497"/>
    </row>
    <row r="260" spans="1:8" ht="15" customHeight="1" x14ac:dyDescent="0.2">
      <c r="A260" s="110">
        <v>128</v>
      </c>
      <c r="B260" s="496" t="s">
        <v>1741</v>
      </c>
      <c r="C260" s="496"/>
      <c r="D260" s="496"/>
      <c r="E260" s="496"/>
      <c r="F260" s="496"/>
      <c r="G260" s="496"/>
      <c r="H260" s="497"/>
    </row>
    <row r="261" spans="1:8" ht="15" customHeight="1" x14ac:dyDescent="0.2">
      <c r="A261" s="110">
        <v>129</v>
      </c>
      <c r="B261" s="496" t="s">
        <v>1742</v>
      </c>
      <c r="C261" s="496"/>
      <c r="D261" s="496"/>
      <c r="E261" s="496"/>
      <c r="F261" s="496"/>
      <c r="G261" s="496"/>
      <c r="H261" s="497"/>
    </row>
    <row r="262" spans="1:8" ht="15" customHeight="1" x14ac:dyDescent="0.2">
      <c r="A262" s="110">
        <v>130</v>
      </c>
      <c r="B262" s="496" t="s">
        <v>1743</v>
      </c>
      <c r="C262" s="496"/>
      <c r="D262" s="496"/>
      <c r="E262" s="496"/>
      <c r="F262" s="496"/>
      <c r="G262" s="496"/>
      <c r="H262" s="497"/>
    </row>
    <row r="263" spans="1:8" ht="15" customHeight="1" x14ac:dyDescent="0.2">
      <c r="A263" s="110">
        <v>141</v>
      </c>
      <c r="B263" s="496" t="s">
        <v>1744</v>
      </c>
      <c r="C263" s="496"/>
      <c r="D263" s="496"/>
      <c r="E263" s="496"/>
      <c r="F263" s="496"/>
      <c r="G263" s="496"/>
      <c r="H263" s="497"/>
    </row>
    <row r="264" spans="1:8" ht="15" customHeight="1" x14ac:dyDescent="0.2">
      <c r="A264" s="110">
        <v>142</v>
      </c>
      <c r="B264" s="496" t="s">
        <v>1745</v>
      </c>
      <c r="C264" s="496"/>
      <c r="D264" s="496"/>
      <c r="E264" s="496"/>
      <c r="F264" s="496"/>
      <c r="G264" s="496"/>
      <c r="H264" s="497"/>
    </row>
    <row r="265" spans="1:8" ht="15" customHeight="1" x14ac:dyDescent="0.2">
      <c r="A265" s="110">
        <v>143</v>
      </c>
      <c r="B265" s="496" t="s">
        <v>1525</v>
      </c>
      <c r="C265" s="496"/>
      <c r="D265" s="496"/>
      <c r="E265" s="496"/>
      <c r="F265" s="496"/>
      <c r="G265" s="496"/>
      <c r="H265" s="497"/>
    </row>
    <row r="266" spans="1:8" ht="15" customHeight="1" x14ac:dyDescent="0.2">
      <c r="A266" s="110">
        <v>144</v>
      </c>
      <c r="B266" s="496" t="s">
        <v>3611</v>
      </c>
      <c r="C266" s="496"/>
      <c r="D266" s="496"/>
      <c r="E266" s="496"/>
      <c r="F266" s="496"/>
      <c r="G266" s="496"/>
      <c r="H266" s="497"/>
    </row>
    <row r="267" spans="1:8" ht="15" customHeight="1" x14ac:dyDescent="0.2">
      <c r="A267" s="110">
        <v>145</v>
      </c>
      <c r="B267" s="496" t="s">
        <v>1524</v>
      </c>
      <c r="C267" s="496"/>
      <c r="D267" s="496"/>
      <c r="E267" s="496"/>
      <c r="F267" s="496"/>
      <c r="G267" s="496"/>
      <c r="H267" s="497"/>
    </row>
    <row r="268" spans="1:8" ht="15" customHeight="1" x14ac:dyDescent="0.2">
      <c r="A268" s="110">
        <v>146</v>
      </c>
      <c r="B268" s="496" t="s">
        <v>1526</v>
      </c>
      <c r="C268" s="496"/>
      <c r="D268" s="496"/>
      <c r="E268" s="496"/>
      <c r="F268" s="496"/>
      <c r="G268" s="496"/>
      <c r="H268" s="497"/>
    </row>
    <row r="269" spans="1:8" ht="15" customHeight="1" x14ac:dyDescent="0.2">
      <c r="A269" s="110">
        <v>147</v>
      </c>
      <c r="B269" s="496" t="s">
        <v>1527</v>
      </c>
      <c r="C269" s="496"/>
      <c r="D269" s="496"/>
      <c r="E269" s="496"/>
      <c r="F269" s="496"/>
      <c r="G269" s="496"/>
      <c r="H269" s="497"/>
    </row>
    <row r="270" spans="1:8" ht="15" customHeight="1" x14ac:dyDescent="0.2">
      <c r="A270" s="110">
        <v>149</v>
      </c>
      <c r="B270" s="496" t="s">
        <v>1528</v>
      </c>
      <c r="C270" s="496"/>
      <c r="D270" s="496"/>
      <c r="E270" s="496"/>
      <c r="F270" s="496"/>
      <c r="G270" s="496"/>
      <c r="H270" s="497"/>
    </row>
    <row r="271" spans="1:8" ht="15" customHeight="1" x14ac:dyDescent="0.2">
      <c r="A271" s="110">
        <v>150</v>
      </c>
      <c r="B271" s="496" t="s">
        <v>3612</v>
      </c>
      <c r="C271" s="496"/>
      <c r="D271" s="496"/>
      <c r="E271" s="496"/>
      <c r="F271" s="496"/>
      <c r="G271" s="496"/>
      <c r="H271" s="497"/>
    </row>
    <row r="272" spans="1:8" ht="15" customHeight="1" x14ac:dyDescent="0.2">
      <c r="A272" s="110">
        <v>161</v>
      </c>
      <c r="B272" s="496" t="s">
        <v>3613</v>
      </c>
      <c r="C272" s="496"/>
      <c r="D272" s="496"/>
      <c r="E272" s="496"/>
      <c r="F272" s="496"/>
      <c r="G272" s="496"/>
      <c r="H272" s="497"/>
    </row>
    <row r="273" spans="1:8" ht="15" customHeight="1" x14ac:dyDescent="0.2">
      <c r="A273" s="110">
        <v>162</v>
      </c>
      <c r="B273" s="496" t="s">
        <v>2562</v>
      </c>
      <c r="C273" s="496"/>
      <c r="D273" s="496"/>
      <c r="E273" s="496"/>
      <c r="F273" s="496"/>
      <c r="G273" s="496"/>
      <c r="H273" s="497"/>
    </row>
    <row r="274" spans="1:8" ht="15" customHeight="1" x14ac:dyDescent="0.2">
      <c r="A274" s="110">
        <v>163</v>
      </c>
      <c r="B274" s="496" t="s">
        <v>2563</v>
      </c>
      <c r="C274" s="496"/>
      <c r="D274" s="496"/>
      <c r="E274" s="496"/>
      <c r="F274" s="496"/>
      <c r="G274" s="496"/>
      <c r="H274" s="497"/>
    </row>
    <row r="275" spans="1:8" ht="15" customHeight="1" x14ac:dyDescent="0.2">
      <c r="A275" s="110">
        <v>164</v>
      </c>
      <c r="B275" s="496" t="s">
        <v>2564</v>
      </c>
      <c r="C275" s="496"/>
      <c r="D275" s="496"/>
      <c r="E275" s="496"/>
      <c r="F275" s="496"/>
      <c r="G275" s="496"/>
      <c r="H275" s="497"/>
    </row>
    <row r="276" spans="1:8" ht="15" customHeight="1" x14ac:dyDescent="0.2">
      <c r="A276" s="110">
        <v>170</v>
      </c>
      <c r="B276" s="496" t="s">
        <v>2565</v>
      </c>
      <c r="C276" s="496"/>
      <c r="D276" s="496"/>
      <c r="E276" s="496"/>
      <c r="F276" s="496"/>
      <c r="G276" s="496"/>
      <c r="H276" s="497"/>
    </row>
    <row r="277" spans="1:8" ht="15" customHeight="1" x14ac:dyDescent="0.2">
      <c r="A277" s="110">
        <v>210</v>
      </c>
      <c r="B277" s="496" t="s">
        <v>2566</v>
      </c>
      <c r="C277" s="496"/>
      <c r="D277" s="496"/>
      <c r="E277" s="496"/>
      <c r="F277" s="496"/>
      <c r="G277" s="496"/>
      <c r="H277" s="497"/>
    </row>
    <row r="278" spans="1:8" ht="15" customHeight="1" x14ac:dyDescent="0.2">
      <c r="A278" s="110">
        <v>220</v>
      </c>
      <c r="B278" s="496" t="s">
        <v>2567</v>
      </c>
      <c r="C278" s="496"/>
      <c r="D278" s="496"/>
      <c r="E278" s="496"/>
      <c r="F278" s="496"/>
      <c r="G278" s="496"/>
      <c r="H278" s="497"/>
    </row>
    <row r="279" spans="1:8" ht="15" customHeight="1" x14ac:dyDescent="0.2">
      <c r="A279" s="110">
        <v>230</v>
      </c>
      <c r="B279" s="496" t="s">
        <v>531</v>
      </c>
      <c r="C279" s="496"/>
      <c r="D279" s="496"/>
      <c r="E279" s="496"/>
      <c r="F279" s="496"/>
      <c r="G279" s="496"/>
      <c r="H279" s="497"/>
    </row>
    <row r="280" spans="1:8" ht="15" customHeight="1" x14ac:dyDescent="0.2">
      <c r="A280" s="110">
        <v>240</v>
      </c>
      <c r="B280" s="496" t="s">
        <v>532</v>
      </c>
      <c r="C280" s="496"/>
      <c r="D280" s="496"/>
      <c r="E280" s="496"/>
      <c r="F280" s="496"/>
      <c r="G280" s="496"/>
      <c r="H280" s="497"/>
    </row>
    <row r="281" spans="1:8" ht="15" customHeight="1" x14ac:dyDescent="0.2">
      <c r="A281" s="110">
        <v>311</v>
      </c>
      <c r="B281" s="496" t="s">
        <v>533</v>
      </c>
      <c r="C281" s="496"/>
      <c r="D281" s="496"/>
      <c r="E281" s="496"/>
      <c r="F281" s="496"/>
      <c r="G281" s="496"/>
      <c r="H281" s="497"/>
    </row>
    <row r="282" spans="1:8" ht="15" customHeight="1" x14ac:dyDescent="0.2">
      <c r="A282" s="110">
        <v>312</v>
      </c>
      <c r="B282" s="496" t="s">
        <v>1529</v>
      </c>
      <c r="C282" s="496"/>
      <c r="D282" s="496"/>
      <c r="E282" s="496"/>
      <c r="F282" s="496"/>
      <c r="G282" s="496"/>
      <c r="H282" s="497"/>
    </row>
    <row r="283" spans="1:8" ht="15" customHeight="1" x14ac:dyDescent="0.2">
      <c r="A283" s="110">
        <v>321</v>
      </c>
      <c r="B283" s="496" t="s">
        <v>534</v>
      </c>
      <c r="C283" s="496"/>
      <c r="D283" s="496"/>
      <c r="E283" s="496"/>
      <c r="F283" s="496"/>
      <c r="G283" s="496"/>
      <c r="H283" s="497"/>
    </row>
    <row r="284" spans="1:8" ht="15" customHeight="1" x14ac:dyDescent="0.2">
      <c r="A284" s="110">
        <v>322</v>
      </c>
      <c r="B284" s="496" t="s">
        <v>535</v>
      </c>
      <c r="C284" s="496"/>
      <c r="D284" s="496"/>
      <c r="E284" s="496"/>
      <c r="F284" s="496"/>
      <c r="G284" s="496"/>
      <c r="H284" s="497"/>
    </row>
    <row r="285" spans="1:8" ht="15" customHeight="1" x14ac:dyDescent="0.2">
      <c r="A285" s="110">
        <v>510</v>
      </c>
      <c r="B285" s="496" t="s">
        <v>536</v>
      </c>
      <c r="C285" s="496"/>
      <c r="D285" s="496"/>
      <c r="E285" s="496"/>
      <c r="F285" s="496"/>
      <c r="G285" s="496"/>
      <c r="H285" s="497"/>
    </row>
    <row r="286" spans="1:8" ht="15" customHeight="1" x14ac:dyDescent="0.2">
      <c r="A286" s="110">
        <v>520</v>
      </c>
      <c r="B286" s="496" t="s">
        <v>464</v>
      </c>
      <c r="C286" s="496"/>
      <c r="D286" s="496"/>
      <c r="E286" s="496"/>
      <c r="F286" s="496"/>
      <c r="G286" s="496"/>
      <c r="H286" s="497"/>
    </row>
    <row r="287" spans="1:8" ht="15" customHeight="1" x14ac:dyDescent="0.2">
      <c r="A287" s="110">
        <v>610</v>
      </c>
      <c r="B287" s="496" t="s">
        <v>465</v>
      </c>
      <c r="C287" s="496"/>
      <c r="D287" s="496"/>
      <c r="E287" s="496"/>
      <c r="F287" s="496"/>
      <c r="G287" s="496"/>
      <c r="H287" s="497"/>
    </row>
    <row r="288" spans="1:8" ht="15" customHeight="1" x14ac:dyDescent="0.2">
      <c r="A288" s="110">
        <v>620</v>
      </c>
      <c r="B288" s="496" t="s">
        <v>466</v>
      </c>
      <c r="C288" s="496"/>
      <c r="D288" s="496"/>
      <c r="E288" s="496"/>
      <c r="F288" s="496"/>
      <c r="G288" s="496"/>
      <c r="H288" s="497"/>
    </row>
    <row r="289" spans="1:8" ht="15" customHeight="1" x14ac:dyDescent="0.2">
      <c r="A289" s="110">
        <v>710</v>
      </c>
      <c r="B289" s="496" t="s">
        <v>467</v>
      </c>
      <c r="C289" s="496"/>
      <c r="D289" s="496"/>
      <c r="E289" s="496"/>
      <c r="F289" s="496"/>
      <c r="G289" s="496"/>
      <c r="H289" s="497"/>
    </row>
    <row r="290" spans="1:8" ht="15" customHeight="1" x14ac:dyDescent="0.2">
      <c r="A290" s="110">
        <v>721</v>
      </c>
      <c r="B290" s="496" t="s">
        <v>468</v>
      </c>
      <c r="C290" s="496"/>
      <c r="D290" s="496"/>
      <c r="E290" s="496"/>
      <c r="F290" s="496"/>
      <c r="G290" s="496"/>
      <c r="H290" s="497"/>
    </row>
    <row r="291" spans="1:8" ht="15" customHeight="1" x14ac:dyDescent="0.2">
      <c r="A291" s="110">
        <v>729</v>
      </c>
      <c r="B291" s="496" t="s">
        <v>469</v>
      </c>
      <c r="C291" s="496"/>
      <c r="D291" s="496"/>
      <c r="E291" s="496"/>
      <c r="F291" s="496"/>
      <c r="G291" s="496"/>
      <c r="H291" s="497"/>
    </row>
    <row r="292" spans="1:8" ht="15" customHeight="1" x14ac:dyDescent="0.2">
      <c r="A292" s="110">
        <v>811</v>
      </c>
      <c r="B292" s="496" t="s">
        <v>470</v>
      </c>
      <c r="C292" s="496"/>
      <c r="D292" s="496"/>
      <c r="E292" s="496"/>
      <c r="F292" s="496"/>
      <c r="G292" s="496"/>
      <c r="H292" s="497"/>
    </row>
    <row r="293" spans="1:8" ht="15" customHeight="1" x14ac:dyDescent="0.2">
      <c r="A293" s="110">
        <v>812</v>
      </c>
      <c r="B293" s="496" t="s">
        <v>471</v>
      </c>
      <c r="C293" s="496"/>
      <c r="D293" s="496"/>
      <c r="E293" s="496"/>
      <c r="F293" s="496"/>
      <c r="G293" s="496"/>
      <c r="H293" s="497"/>
    </row>
    <row r="294" spans="1:8" ht="15" customHeight="1" x14ac:dyDescent="0.2">
      <c r="A294" s="110">
        <v>891</v>
      </c>
      <c r="B294" s="496" t="s">
        <v>472</v>
      </c>
      <c r="C294" s="496"/>
      <c r="D294" s="496"/>
      <c r="E294" s="496"/>
      <c r="F294" s="496"/>
      <c r="G294" s="496"/>
      <c r="H294" s="497"/>
    </row>
    <row r="295" spans="1:8" ht="15" customHeight="1" x14ac:dyDescent="0.2">
      <c r="A295" s="110">
        <v>892</v>
      </c>
      <c r="B295" s="496" t="s">
        <v>2168</v>
      </c>
      <c r="C295" s="496"/>
      <c r="D295" s="496"/>
      <c r="E295" s="496"/>
      <c r="F295" s="496"/>
      <c r="G295" s="496"/>
      <c r="H295" s="497"/>
    </row>
    <row r="296" spans="1:8" ht="15" customHeight="1" x14ac:dyDescent="0.2">
      <c r="A296" s="110">
        <v>893</v>
      </c>
      <c r="B296" s="496" t="s">
        <v>2169</v>
      </c>
      <c r="C296" s="496"/>
      <c r="D296" s="496"/>
      <c r="E296" s="496"/>
      <c r="F296" s="496"/>
      <c r="G296" s="496"/>
      <c r="H296" s="497"/>
    </row>
    <row r="297" spans="1:8" ht="15" customHeight="1" x14ac:dyDescent="0.2">
      <c r="A297" s="110">
        <v>899</v>
      </c>
      <c r="B297" s="496" t="s">
        <v>2170</v>
      </c>
      <c r="C297" s="496"/>
      <c r="D297" s="496"/>
      <c r="E297" s="496"/>
      <c r="F297" s="496"/>
      <c r="G297" s="496"/>
      <c r="H297" s="497"/>
    </row>
    <row r="298" spans="1:8" ht="15" customHeight="1" x14ac:dyDescent="0.2">
      <c r="A298" s="110">
        <v>910</v>
      </c>
      <c r="B298" s="496" t="s">
        <v>2171</v>
      </c>
      <c r="C298" s="496"/>
      <c r="D298" s="496"/>
      <c r="E298" s="496"/>
      <c r="F298" s="496"/>
      <c r="G298" s="496"/>
      <c r="H298" s="497"/>
    </row>
    <row r="299" spans="1:8" ht="15" customHeight="1" x14ac:dyDescent="0.2">
      <c r="A299" s="110">
        <v>990</v>
      </c>
      <c r="B299" s="496" t="s">
        <v>3095</v>
      </c>
      <c r="C299" s="496"/>
      <c r="D299" s="496"/>
      <c r="E299" s="496"/>
      <c r="F299" s="496"/>
      <c r="G299" s="496"/>
      <c r="H299" s="497"/>
    </row>
    <row r="300" spans="1:8" ht="15" customHeight="1" x14ac:dyDescent="0.2">
      <c r="A300" s="110">
        <v>1011</v>
      </c>
      <c r="B300" s="496" t="s">
        <v>3096</v>
      </c>
      <c r="C300" s="496"/>
      <c r="D300" s="496"/>
      <c r="E300" s="496"/>
      <c r="F300" s="496"/>
      <c r="G300" s="496"/>
      <c r="H300" s="497"/>
    </row>
    <row r="301" spans="1:8" ht="15" customHeight="1" x14ac:dyDescent="0.2">
      <c r="A301" s="110">
        <v>1012</v>
      </c>
      <c r="B301" s="496" t="s">
        <v>3097</v>
      </c>
      <c r="C301" s="496"/>
      <c r="D301" s="496"/>
      <c r="E301" s="496"/>
      <c r="F301" s="496"/>
      <c r="G301" s="496"/>
      <c r="H301" s="497"/>
    </row>
    <row r="302" spans="1:8" ht="15" customHeight="1" x14ac:dyDescent="0.2">
      <c r="A302" s="110">
        <v>1013</v>
      </c>
      <c r="B302" s="496" t="s">
        <v>1530</v>
      </c>
      <c r="C302" s="496"/>
      <c r="D302" s="496"/>
      <c r="E302" s="496"/>
      <c r="F302" s="496"/>
      <c r="G302" s="496"/>
      <c r="H302" s="497"/>
    </row>
    <row r="303" spans="1:8" ht="15" customHeight="1" x14ac:dyDescent="0.2">
      <c r="A303" s="110">
        <v>1020</v>
      </c>
      <c r="B303" s="496" t="s">
        <v>3098</v>
      </c>
      <c r="C303" s="496"/>
      <c r="D303" s="496"/>
      <c r="E303" s="496"/>
      <c r="F303" s="496"/>
      <c r="G303" s="496"/>
      <c r="H303" s="497"/>
    </row>
    <row r="304" spans="1:8" ht="15" customHeight="1" x14ac:dyDescent="0.2">
      <c r="A304" s="110">
        <v>1031</v>
      </c>
      <c r="B304" s="496" t="s">
        <v>1531</v>
      </c>
      <c r="C304" s="496"/>
      <c r="D304" s="496"/>
      <c r="E304" s="496"/>
      <c r="F304" s="496"/>
      <c r="G304" s="496"/>
      <c r="H304" s="497"/>
    </row>
    <row r="305" spans="1:8" ht="15" customHeight="1" x14ac:dyDescent="0.2">
      <c r="A305" s="110">
        <v>1032</v>
      </c>
      <c r="B305" s="496" t="s">
        <v>1532</v>
      </c>
      <c r="C305" s="496"/>
      <c r="D305" s="496"/>
      <c r="E305" s="496"/>
      <c r="F305" s="496"/>
      <c r="G305" s="496"/>
      <c r="H305" s="497"/>
    </row>
    <row r="306" spans="1:8" ht="15" customHeight="1" x14ac:dyDescent="0.2">
      <c r="A306" s="110">
        <v>1039</v>
      </c>
      <c r="B306" s="496" t="s">
        <v>3099</v>
      </c>
      <c r="C306" s="496"/>
      <c r="D306" s="496"/>
      <c r="E306" s="496"/>
      <c r="F306" s="496"/>
      <c r="G306" s="496"/>
      <c r="H306" s="497"/>
    </row>
    <row r="307" spans="1:8" ht="15" customHeight="1" x14ac:dyDescent="0.2">
      <c r="A307" s="110">
        <v>1041</v>
      </c>
      <c r="B307" s="496" t="s">
        <v>3100</v>
      </c>
      <c r="C307" s="496"/>
      <c r="D307" s="496"/>
      <c r="E307" s="496"/>
      <c r="F307" s="496"/>
      <c r="G307" s="496"/>
      <c r="H307" s="497"/>
    </row>
    <row r="308" spans="1:8" ht="15" customHeight="1" x14ac:dyDescent="0.2">
      <c r="A308" s="110">
        <v>1042</v>
      </c>
      <c r="B308" s="496" t="s">
        <v>3857</v>
      </c>
      <c r="C308" s="496"/>
      <c r="D308" s="496"/>
      <c r="E308" s="496"/>
      <c r="F308" s="496"/>
      <c r="G308" s="496"/>
      <c r="H308" s="497"/>
    </row>
    <row r="309" spans="1:8" ht="15" customHeight="1" x14ac:dyDescent="0.2">
      <c r="A309" s="110">
        <v>1051</v>
      </c>
      <c r="B309" s="496" t="s">
        <v>3858</v>
      </c>
      <c r="C309" s="496"/>
      <c r="D309" s="496"/>
      <c r="E309" s="496"/>
      <c r="F309" s="496"/>
      <c r="G309" s="496"/>
      <c r="H309" s="497"/>
    </row>
    <row r="310" spans="1:8" ht="15" customHeight="1" x14ac:dyDescent="0.2">
      <c r="A310" s="110">
        <v>1052</v>
      </c>
      <c r="B310" s="496" t="s">
        <v>2219</v>
      </c>
      <c r="C310" s="496"/>
      <c r="D310" s="496"/>
      <c r="E310" s="496"/>
      <c r="F310" s="496"/>
      <c r="G310" s="496"/>
      <c r="H310" s="497"/>
    </row>
    <row r="311" spans="1:8" ht="15" customHeight="1" x14ac:dyDescent="0.2">
      <c r="A311" s="110">
        <v>1061</v>
      </c>
      <c r="B311" s="496" t="s">
        <v>3859</v>
      </c>
      <c r="C311" s="496"/>
      <c r="D311" s="496"/>
      <c r="E311" s="496"/>
      <c r="F311" s="496"/>
      <c r="G311" s="496"/>
      <c r="H311" s="497"/>
    </row>
    <row r="312" spans="1:8" ht="15" customHeight="1" x14ac:dyDescent="0.2">
      <c r="A312" s="110">
        <v>1062</v>
      </c>
      <c r="B312" s="496" t="s">
        <v>3311</v>
      </c>
      <c r="C312" s="496"/>
      <c r="D312" s="496"/>
      <c r="E312" s="496"/>
      <c r="F312" s="496"/>
      <c r="G312" s="496"/>
      <c r="H312" s="497"/>
    </row>
    <row r="313" spans="1:8" ht="15" customHeight="1" x14ac:dyDescent="0.2">
      <c r="A313" s="110">
        <v>1071</v>
      </c>
      <c r="B313" s="496" t="s">
        <v>1075</v>
      </c>
      <c r="C313" s="496"/>
      <c r="D313" s="496"/>
      <c r="E313" s="496"/>
      <c r="F313" s="496"/>
      <c r="G313" s="496"/>
      <c r="H313" s="497"/>
    </row>
    <row r="314" spans="1:8" ht="15" customHeight="1" x14ac:dyDescent="0.2">
      <c r="A314" s="110">
        <v>1072</v>
      </c>
      <c r="B314" s="496" t="s">
        <v>1076</v>
      </c>
      <c r="C314" s="496"/>
      <c r="D314" s="496"/>
      <c r="E314" s="496"/>
      <c r="F314" s="496"/>
      <c r="G314" s="496"/>
      <c r="H314" s="497"/>
    </row>
    <row r="315" spans="1:8" ht="15" customHeight="1" x14ac:dyDescent="0.2">
      <c r="A315" s="110">
        <v>1073</v>
      </c>
      <c r="B315" s="496" t="s">
        <v>1077</v>
      </c>
      <c r="C315" s="496"/>
      <c r="D315" s="496"/>
      <c r="E315" s="496"/>
      <c r="F315" s="496"/>
      <c r="G315" s="496"/>
      <c r="H315" s="497"/>
    </row>
    <row r="316" spans="1:8" ht="15" customHeight="1" x14ac:dyDescent="0.2">
      <c r="A316" s="110">
        <v>1081</v>
      </c>
      <c r="B316" s="496" t="s">
        <v>3312</v>
      </c>
      <c r="C316" s="496"/>
      <c r="D316" s="496"/>
      <c r="E316" s="496"/>
      <c r="F316" s="496"/>
      <c r="G316" s="496"/>
      <c r="H316" s="497"/>
    </row>
    <row r="317" spans="1:8" ht="15" customHeight="1" x14ac:dyDescent="0.2">
      <c r="A317" s="110">
        <v>1082</v>
      </c>
      <c r="B317" s="496" t="s">
        <v>1161</v>
      </c>
      <c r="C317" s="496"/>
      <c r="D317" s="496"/>
      <c r="E317" s="496"/>
      <c r="F317" s="496"/>
      <c r="G317" s="496"/>
      <c r="H317" s="497"/>
    </row>
    <row r="318" spans="1:8" ht="15" customHeight="1" x14ac:dyDescent="0.2">
      <c r="A318" s="110">
        <v>1083</v>
      </c>
      <c r="B318" s="496" t="s">
        <v>3313</v>
      </c>
      <c r="C318" s="496"/>
      <c r="D318" s="496"/>
      <c r="E318" s="496"/>
      <c r="F318" s="496"/>
      <c r="G318" s="496"/>
      <c r="H318" s="497"/>
    </row>
    <row r="319" spans="1:8" ht="15" customHeight="1" x14ac:dyDescent="0.2">
      <c r="A319" s="110">
        <v>1084</v>
      </c>
      <c r="B319" s="496" t="s">
        <v>1162</v>
      </c>
      <c r="C319" s="496"/>
      <c r="D319" s="496"/>
      <c r="E319" s="496"/>
      <c r="F319" s="496"/>
      <c r="G319" s="496"/>
      <c r="H319" s="497"/>
    </row>
    <row r="320" spans="1:8" ht="15" customHeight="1" x14ac:dyDescent="0.2">
      <c r="A320" s="110">
        <v>1085</v>
      </c>
      <c r="B320" s="496" t="s">
        <v>1163</v>
      </c>
      <c r="C320" s="496"/>
      <c r="D320" s="496"/>
      <c r="E320" s="496"/>
      <c r="F320" s="496"/>
      <c r="G320" s="496"/>
      <c r="H320" s="497"/>
    </row>
    <row r="321" spans="1:8" ht="15" customHeight="1" x14ac:dyDescent="0.2">
      <c r="A321" s="110">
        <v>1086</v>
      </c>
      <c r="B321" s="496" t="s">
        <v>1164</v>
      </c>
      <c r="C321" s="496"/>
      <c r="D321" s="496"/>
      <c r="E321" s="496"/>
      <c r="F321" s="496"/>
      <c r="G321" s="496"/>
      <c r="H321" s="497"/>
    </row>
    <row r="322" spans="1:8" ht="15" customHeight="1" x14ac:dyDescent="0.2">
      <c r="A322" s="110">
        <v>1089</v>
      </c>
      <c r="B322" s="496" t="s">
        <v>1165</v>
      </c>
      <c r="C322" s="496"/>
      <c r="D322" s="496"/>
      <c r="E322" s="496"/>
      <c r="F322" s="496"/>
      <c r="G322" s="496"/>
      <c r="H322" s="497"/>
    </row>
    <row r="323" spans="1:8" ht="15" customHeight="1" x14ac:dyDescent="0.2">
      <c r="A323" s="110">
        <v>1091</v>
      </c>
      <c r="B323" s="496" t="s">
        <v>3948</v>
      </c>
      <c r="C323" s="496"/>
      <c r="D323" s="496"/>
      <c r="E323" s="496"/>
      <c r="F323" s="496"/>
      <c r="G323" s="496"/>
      <c r="H323" s="497"/>
    </row>
    <row r="324" spans="1:8" ht="15" customHeight="1" x14ac:dyDescent="0.2">
      <c r="A324" s="110">
        <v>1092</v>
      </c>
      <c r="B324" s="496" t="s">
        <v>321</v>
      </c>
      <c r="C324" s="496"/>
      <c r="D324" s="496"/>
      <c r="E324" s="496"/>
      <c r="F324" s="496"/>
      <c r="G324" s="496"/>
      <c r="H324" s="497"/>
    </row>
    <row r="325" spans="1:8" ht="15" customHeight="1" x14ac:dyDescent="0.2">
      <c r="A325" s="110">
        <v>1101</v>
      </c>
      <c r="B325" s="496" t="s">
        <v>4031</v>
      </c>
      <c r="C325" s="496"/>
      <c r="D325" s="496"/>
      <c r="E325" s="496"/>
      <c r="F325" s="496"/>
      <c r="G325" s="496"/>
      <c r="H325" s="497"/>
    </row>
    <row r="326" spans="1:8" ht="15" customHeight="1" x14ac:dyDescent="0.2">
      <c r="A326" s="110">
        <v>1102</v>
      </c>
      <c r="B326" s="496" t="s">
        <v>4032</v>
      </c>
      <c r="C326" s="496"/>
      <c r="D326" s="496"/>
      <c r="E326" s="496"/>
      <c r="F326" s="496"/>
      <c r="G326" s="496"/>
      <c r="H326" s="497"/>
    </row>
    <row r="327" spans="1:8" ht="15" customHeight="1" x14ac:dyDescent="0.2">
      <c r="A327" s="110">
        <v>1103</v>
      </c>
      <c r="B327" s="496" t="s">
        <v>4033</v>
      </c>
      <c r="C327" s="496"/>
      <c r="D327" s="496"/>
      <c r="E327" s="496"/>
      <c r="F327" s="496"/>
      <c r="G327" s="496"/>
      <c r="H327" s="497"/>
    </row>
    <row r="328" spans="1:8" ht="15" customHeight="1" x14ac:dyDescent="0.2">
      <c r="A328" s="110">
        <v>1104</v>
      </c>
      <c r="B328" s="496" t="s">
        <v>2813</v>
      </c>
      <c r="C328" s="496"/>
      <c r="D328" s="496"/>
      <c r="E328" s="496"/>
      <c r="F328" s="496"/>
      <c r="G328" s="496"/>
      <c r="H328" s="497"/>
    </row>
    <row r="329" spans="1:8" ht="15" customHeight="1" x14ac:dyDescent="0.2">
      <c r="A329" s="110">
        <v>1105</v>
      </c>
      <c r="B329" s="496" t="s">
        <v>2057</v>
      </c>
      <c r="C329" s="496"/>
      <c r="D329" s="496"/>
      <c r="E329" s="496"/>
      <c r="F329" s="496"/>
      <c r="G329" s="496"/>
      <c r="H329" s="497"/>
    </row>
    <row r="330" spans="1:8" ht="15" customHeight="1" x14ac:dyDescent="0.2">
      <c r="A330" s="110">
        <v>1106</v>
      </c>
      <c r="B330" s="496" t="s">
        <v>2058</v>
      </c>
      <c r="C330" s="496"/>
      <c r="D330" s="496"/>
      <c r="E330" s="496"/>
      <c r="F330" s="496"/>
      <c r="G330" s="496"/>
      <c r="H330" s="497"/>
    </row>
    <row r="331" spans="1:8" ht="15" customHeight="1" x14ac:dyDescent="0.2">
      <c r="A331" s="110">
        <v>1107</v>
      </c>
      <c r="B331" s="496" t="s">
        <v>1011</v>
      </c>
      <c r="C331" s="496"/>
      <c r="D331" s="496"/>
      <c r="E331" s="496"/>
      <c r="F331" s="496"/>
      <c r="G331" s="496"/>
      <c r="H331" s="497"/>
    </row>
    <row r="332" spans="1:8" ht="15" customHeight="1" x14ac:dyDescent="0.2">
      <c r="A332" s="110">
        <v>1200</v>
      </c>
      <c r="B332" s="496" t="s">
        <v>1012</v>
      </c>
      <c r="C332" s="496"/>
      <c r="D332" s="496"/>
      <c r="E332" s="496"/>
      <c r="F332" s="496"/>
      <c r="G332" s="496"/>
      <c r="H332" s="497"/>
    </row>
    <row r="333" spans="1:8" ht="15" customHeight="1" x14ac:dyDescent="0.2">
      <c r="A333" s="110">
        <v>1310</v>
      </c>
      <c r="B333" s="496" t="s">
        <v>1013</v>
      </c>
      <c r="C333" s="496"/>
      <c r="D333" s="496"/>
      <c r="E333" s="496"/>
      <c r="F333" s="496"/>
      <c r="G333" s="496"/>
      <c r="H333" s="497"/>
    </row>
    <row r="334" spans="1:8" ht="15" customHeight="1" x14ac:dyDescent="0.2">
      <c r="A334" s="110">
        <v>1320</v>
      </c>
      <c r="B334" s="496" t="s">
        <v>1014</v>
      </c>
      <c r="C334" s="496"/>
      <c r="D334" s="496"/>
      <c r="E334" s="496"/>
      <c r="F334" s="496"/>
      <c r="G334" s="496"/>
      <c r="H334" s="497"/>
    </row>
    <row r="335" spans="1:8" ht="15" customHeight="1" x14ac:dyDescent="0.2">
      <c r="A335" s="110">
        <v>1330</v>
      </c>
      <c r="B335" s="496" t="s">
        <v>2735</v>
      </c>
      <c r="C335" s="496"/>
      <c r="D335" s="496"/>
      <c r="E335" s="496"/>
      <c r="F335" s="496"/>
      <c r="G335" s="496"/>
      <c r="H335" s="497"/>
    </row>
    <row r="336" spans="1:8" ht="15" customHeight="1" x14ac:dyDescent="0.2">
      <c r="A336" s="110">
        <v>1391</v>
      </c>
      <c r="B336" s="496" t="s">
        <v>1407</v>
      </c>
      <c r="C336" s="496"/>
      <c r="D336" s="496"/>
      <c r="E336" s="496"/>
      <c r="F336" s="496"/>
      <c r="G336" s="496"/>
      <c r="H336" s="497"/>
    </row>
    <row r="337" spans="1:8" ht="15" customHeight="1" x14ac:dyDescent="0.2">
      <c r="A337" s="110">
        <v>1392</v>
      </c>
      <c r="B337" s="496" t="s">
        <v>1015</v>
      </c>
      <c r="C337" s="496"/>
      <c r="D337" s="496"/>
      <c r="E337" s="496"/>
      <c r="F337" s="496"/>
      <c r="G337" s="496"/>
      <c r="H337" s="497"/>
    </row>
    <row r="338" spans="1:8" ht="15" customHeight="1" x14ac:dyDescent="0.2">
      <c r="A338" s="110">
        <v>1393</v>
      </c>
      <c r="B338" s="496" t="s">
        <v>1016</v>
      </c>
      <c r="C338" s="496"/>
      <c r="D338" s="496"/>
      <c r="E338" s="496"/>
      <c r="F338" s="496"/>
      <c r="G338" s="496"/>
      <c r="H338" s="497"/>
    </row>
    <row r="339" spans="1:8" ht="15" customHeight="1" x14ac:dyDescent="0.2">
      <c r="A339" s="110">
        <v>1394</v>
      </c>
      <c r="B339" s="496" t="s">
        <v>1017</v>
      </c>
      <c r="C339" s="496"/>
      <c r="D339" s="496"/>
      <c r="E339" s="496"/>
      <c r="F339" s="496"/>
      <c r="G339" s="496"/>
      <c r="H339" s="497"/>
    </row>
    <row r="340" spans="1:8" ht="15" customHeight="1" x14ac:dyDescent="0.2">
      <c r="A340" s="110">
        <v>1395</v>
      </c>
      <c r="B340" s="496" t="s">
        <v>2304</v>
      </c>
      <c r="C340" s="496"/>
      <c r="D340" s="496"/>
      <c r="E340" s="496"/>
      <c r="F340" s="496"/>
      <c r="G340" s="496"/>
      <c r="H340" s="497"/>
    </row>
    <row r="341" spans="1:8" ht="15" customHeight="1" x14ac:dyDescent="0.2">
      <c r="A341" s="110">
        <v>1396</v>
      </c>
      <c r="B341" s="496" t="s">
        <v>2305</v>
      </c>
      <c r="C341" s="496"/>
      <c r="D341" s="496"/>
      <c r="E341" s="496"/>
      <c r="F341" s="496"/>
      <c r="G341" s="496"/>
      <c r="H341" s="497"/>
    </row>
    <row r="342" spans="1:8" ht="15" customHeight="1" x14ac:dyDescent="0.2">
      <c r="A342" s="110">
        <v>1399</v>
      </c>
      <c r="B342" s="496" t="s">
        <v>2306</v>
      </c>
      <c r="C342" s="496"/>
      <c r="D342" s="496"/>
      <c r="E342" s="496"/>
      <c r="F342" s="496"/>
      <c r="G342" s="496"/>
      <c r="H342" s="497"/>
    </row>
    <row r="343" spans="1:8" ht="15" customHeight="1" x14ac:dyDescent="0.2">
      <c r="A343" s="110">
        <v>1411</v>
      </c>
      <c r="B343" s="496" t="s">
        <v>3259</v>
      </c>
      <c r="C343" s="496"/>
      <c r="D343" s="496"/>
      <c r="E343" s="496"/>
      <c r="F343" s="496"/>
      <c r="G343" s="496"/>
      <c r="H343" s="497"/>
    </row>
    <row r="344" spans="1:8" ht="15" customHeight="1" x14ac:dyDescent="0.2">
      <c r="A344" s="110">
        <v>1412</v>
      </c>
      <c r="B344" s="496" t="s">
        <v>2307</v>
      </c>
      <c r="C344" s="496"/>
      <c r="D344" s="496"/>
      <c r="E344" s="496"/>
      <c r="F344" s="496"/>
      <c r="G344" s="496"/>
      <c r="H344" s="497"/>
    </row>
    <row r="345" spans="1:8" ht="15" customHeight="1" x14ac:dyDescent="0.2">
      <c r="A345" s="110">
        <v>1413</v>
      </c>
      <c r="B345" s="496" t="s">
        <v>2308</v>
      </c>
      <c r="C345" s="496"/>
      <c r="D345" s="496"/>
      <c r="E345" s="496"/>
      <c r="F345" s="496"/>
      <c r="G345" s="496"/>
      <c r="H345" s="497"/>
    </row>
    <row r="346" spans="1:8" ht="15" customHeight="1" x14ac:dyDescent="0.2">
      <c r="A346" s="110">
        <v>1414</v>
      </c>
      <c r="B346" s="496" t="s">
        <v>1534</v>
      </c>
      <c r="C346" s="496"/>
      <c r="D346" s="496"/>
      <c r="E346" s="496"/>
      <c r="F346" s="496"/>
      <c r="G346" s="496"/>
      <c r="H346" s="497"/>
    </row>
    <row r="347" spans="1:8" ht="15" customHeight="1" x14ac:dyDescent="0.2">
      <c r="A347" s="110">
        <v>1419</v>
      </c>
      <c r="B347" s="496" t="s">
        <v>2309</v>
      </c>
      <c r="C347" s="496"/>
      <c r="D347" s="496"/>
      <c r="E347" s="496"/>
      <c r="F347" s="496"/>
      <c r="G347" s="496"/>
      <c r="H347" s="497"/>
    </row>
    <row r="348" spans="1:8" ht="15" customHeight="1" x14ac:dyDescent="0.2">
      <c r="A348" s="110">
        <v>1420</v>
      </c>
      <c r="B348" s="496" t="s">
        <v>2310</v>
      </c>
      <c r="C348" s="496"/>
      <c r="D348" s="496"/>
      <c r="E348" s="496"/>
      <c r="F348" s="496"/>
      <c r="G348" s="496"/>
      <c r="H348" s="497"/>
    </row>
    <row r="349" spans="1:8" ht="15" customHeight="1" x14ac:dyDescent="0.2">
      <c r="A349" s="110">
        <v>1431</v>
      </c>
      <c r="B349" s="496" t="s">
        <v>3258</v>
      </c>
      <c r="C349" s="496"/>
      <c r="D349" s="496"/>
      <c r="E349" s="496"/>
      <c r="F349" s="496"/>
      <c r="G349" s="496"/>
      <c r="H349" s="497"/>
    </row>
    <row r="350" spans="1:8" ht="15" customHeight="1" x14ac:dyDescent="0.2">
      <c r="A350" s="110">
        <v>1439</v>
      </c>
      <c r="B350" s="496" t="s">
        <v>2856</v>
      </c>
      <c r="C350" s="496"/>
      <c r="D350" s="496"/>
      <c r="E350" s="496"/>
      <c r="F350" s="496"/>
      <c r="G350" s="496"/>
      <c r="H350" s="497"/>
    </row>
    <row r="351" spans="1:8" ht="15" customHeight="1" x14ac:dyDescent="0.2">
      <c r="A351" s="110">
        <v>1511</v>
      </c>
      <c r="B351" s="496" t="s">
        <v>4092</v>
      </c>
      <c r="C351" s="496"/>
      <c r="D351" s="496"/>
      <c r="E351" s="496"/>
      <c r="F351" s="496"/>
      <c r="G351" s="496"/>
      <c r="H351" s="497"/>
    </row>
    <row r="352" spans="1:8" ht="15" customHeight="1" x14ac:dyDescent="0.2">
      <c r="A352" s="110">
        <v>1512</v>
      </c>
      <c r="B352" s="496" t="s">
        <v>4093</v>
      </c>
      <c r="C352" s="496"/>
      <c r="D352" s="496"/>
      <c r="E352" s="496"/>
      <c r="F352" s="496"/>
      <c r="G352" s="496"/>
      <c r="H352" s="497"/>
    </row>
    <row r="353" spans="1:8" ht="15" customHeight="1" x14ac:dyDescent="0.2">
      <c r="A353" s="110">
        <v>1520</v>
      </c>
      <c r="B353" s="496" t="s">
        <v>2352</v>
      </c>
      <c r="C353" s="496"/>
      <c r="D353" s="496"/>
      <c r="E353" s="496"/>
      <c r="F353" s="496"/>
      <c r="G353" s="496"/>
      <c r="H353" s="497"/>
    </row>
    <row r="354" spans="1:8" ht="15" customHeight="1" x14ac:dyDescent="0.2">
      <c r="A354" s="110">
        <v>1610</v>
      </c>
      <c r="B354" s="496" t="s">
        <v>2353</v>
      </c>
      <c r="C354" s="496"/>
      <c r="D354" s="496"/>
      <c r="E354" s="496"/>
      <c r="F354" s="496"/>
      <c r="G354" s="496"/>
      <c r="H354" s="497"/>
    </row>
    <row r="355" spans="1:8" ht="15" customHeight="1" x14ac:dyDescent="0.2">
      <c r="A355" s="110">
        <v>1621</v>
      </c>
      <c r="B355" s="496" t="s">
        <v>2354</v>
      </c>
      <c r="C355" s="496"/>
      <c r="D355" s="496"/>
      <c r="E355" s="496"/>
      <c r="F355" s="496"/>
      <c r="G355" s="496"/>
      <c r="H355" s="497"/>
    </row>
    <row r="356" spans="1:8" ht="15" customHeight="1" x14ac:dyDescent="0.2">
      <c r="A356" s="110">
        <v>1622</v>
      </c>
      <c r="B356" s="496" t="s">
        <v>3614</v>
      </c>
      <c r="C356" s="496"/>
      <c r="D356" s="496"/>
      <c r="E356" s="496"/>
      <c r="F356" s="496"/>
      <c r="G356" s="496"/>
      <c r="H356" s="497"/>
    </row>
    <row r="357" spans="1:8" ht="15" customHeight="1" x14ac:dyDescent="0.2">
      <c r="A357" s="110">
        <v>1623</v>
      </c>
      <c r="B357" s="496" t="s">
        <v>3615</v>
      </c>
      <c r="C357" s="496"/>
      <c r="D357" s="496"/>
      <c r="E357" s="496"/>
      <c r="F357" s="496"/>
      <c r="G357" s="496"/>
      <c r="H357" s="497"/>
    </row>
    <row r="358" spans="1:8" ht="15" customHeight="1" x14ac:dyDescent="0.2">
      <c r="A358" s="110">
        <v>1624</v>
      </c>
      <c r="B358" s="496" t="s">
        <v>1535</v>
      </c>
      <c r="C358" s="496"/>
      <c r="D358" s="496"/>
      <c r="E358" s="496"/>
      <c r="F358" s="496"/>
      <c r="G358" s="496"/>
      <c r="H358" s="497"/>
    </row>
    <row r="359" spans="1:8" ht="15" customHeight="1" x14ac:dyDescent="0.2">
      <c r="A359" s="110">
        <v>1629</v>
      </c>
      <c r="B359" s="496" t="s">
        <v>2358</v>
      </c>
      <c r="C359" s="496"/>
      <c r="D359" s="496"/>
      <c r="E359" s="496"/>
      <c r="F359" s="496"/>
      <c r="G359" s="496"/>
      <c r="H359" s="497"/>
    </row>
    <row r="360" spans="1:8" ht="15" customHeight="1" x14ac:dyDescent="0.2">
      <c r="A360" s="110">
        <v>1711</v>
      </c>
      <c r="B360" s="496" t="s">
        <v>1536</v>
      </c>
      <c r="C360" s="496"/>
      <c r="D360" s="496"/>
      <c r="E360" s="496"/>
      <c r="F360" s="496"/>
      <c r="G360" s="496"/>
      <c r="H360" s="497"/>
    </row>
    <row r="361" spans="1:8" ht="15" customHeight="1" x14ac:dyDescent="0.2">
      <c r="A361" s="110">
        <v>1712</v>
      </c>
      <c r="B361" s="496" t="s">
        <v>1537</v>
      </c>
      <c r="C361" s="496"/>
      <c r="D361" s="496"/>
      <c r="E361" s="496"/>
      <c r="F361" s="496"/>
      <c r="G361" s="496"/>
      <c r="H361" s="497"/>
    </row>
    <row r="362" spans="1:8" ht="15" customHeight="1" x14ac:dyDescent="0.2">
      <c r="A362" s="110">
        <v>1721</v>
      </c>
      <c r="B362" s="496" t="s">
        <v>2359</v>
      </c>
      <c r="C362" s="496"/>
      <c r="D362" s="496"/>
      <c r="E362" s="496"/>
      <c r="F362" s="496"/>
      <c r="G362" s="496"/>
      <c r="H362" s="497"/>
    </row>
    <row r="363" spans="1:8" ht="15" customHeight="1" x14ac:dyDescent="0.2">
      <c r="A363" s="110">
        <v>1722</v>
      </c>
      <c r="B363" s="496" t="s">
        <v>3303</v>
      </c>
      <c r="C363" s="496"/>
      <c r="D363" s="496"/>
      <c r="E363" s="496"/>
      <c r="F363" s="496"/>
      <c r="G363" s="496"/>
      <c r="H363" s="497"/>
    </row>
    <row r="364" spans="1:8" ht="15" customHeight="1" x14ac:dyDescent="0.2">
      <c r="A364" s="110">
        <v>1723</v>
      </c>
      <c r="B364" s="496" t="s">
        <v>1538</v>
      </c>
      <c r="C364" s="496"/>
      <c r="D364" s="496"/>
      <c r="E364" s="496"/>
      <c r="F364" s="496"/>
      <c r="G364" s="496"/>
      <c r="H364" s="497"/>
    </row>
    <row r="365" spans="1:8" ht="15" customHeight="1" x14ac:dyDescent="0.2">
      <c r="A365" s="110">
        <v>1724</v>
      </c>
      <c r="B365" s="496" t="s">
        <v>1539</v>
      </c>
      <c r="C365" s="496"/>
      <c r="D365" s="496"/>
      <c r="E365" s="496"/>
      <c r="F365" s="496"/>
      <c r="G365" s="496"/>
      <c r="H365" s="497"/>
    </row>
    <row r="366" spans="1:8" ht="15" customHeight="1" x14ac:dyDescent="0.2">
      <c r="A366" s="110">
        <v>1729</v>
      </c>
      <c r="B366" s="496" t="s">
        <v>3304</v>
      </c>
      <c r="C366" s="496"/>
      <c r="D366" s="496"/>
      <c r="E366" s="496"/>
      <c r="F366" s="496"/>
      <c r="G366" s="496"/>
      <c r="H366" s="497"/>
    </row>
    <row r="367" spans="1:8" ht="15" customHeight="1" x14ac:dyDescent="0.2">
      <c r="A367" s="110">
        <v>1811</v>
      </c>
      <c r="B367" s="496" t="s">
        <v>866</v>
      </c>
      <c r="C367" s="496"/>
      <c r="D367" s="496"/>
      <c r="E367" s="496"/>
      <c r="F367" s="496"/>
      <c r="G367" s="496"/>
      <c r="H367" s="497"/>
    </row>
    <row r="368" spans="1:8" ht="15" customHeight="1" x14ac:dyDescent="0.2">
      <c r="A368" s="110">
        <v>1812</v>
      </c>
      <c r="B368" s="496" t="s">
        <v>3305</v>
      </c>
      <c r="C368" s="496"/>
      <c r="D368" s="496"/>
      <c r="E368" s="496"/>
      <c r="F368" s="496"/>
      <c r="G368" s="496"/>
      <c r="H368" s="497"/>
    </row>
    <row r="369" spans="1:8" ht="15" customHeight="1" x14ac:dyDescent="0.2">
      <c r="A369" s="110">
        <v>1813</v>
      </c>
      <c r="B369" s="496" t="s">
        <v>3306</v>
      </c>
      <c r="C369" s="496"/>
      <c r="D369" s="496"/>
      <c r="E369" s="496"/>
      <c r="F369" s="496"/>
      <c r="G369" s="496"/>
      <c r="H369" s="497"/>
    </row>
    <row r="370" spans="1:8" ht="15" customHeight="1" x14ac:dyDescent="0.2">
      <c r="A370" s="110">
        <v>1814</v>
      </c>
      <c r="B370" s="496" t="s">
        <v>3307</v>
      </c>
      <c r="C370" s="496"/>
      <c r="D370" s="496"/>
      <c r="E370" s="496"/>
      <c r="F370" s="496"/>
      <c r="G370" s="496"/>
      <c r="H370" s="497"/>
    </row>
    <row r="371" spans="1:8" ht="15" customHeight="1" x14ac:dyDescent="0.2">
      <c r="A371" s="110">
        <v>1820</v>
      </c>
      <c r="B371" s="496" t="s">
        <v>3072</v>
      </c>
      <c r="C371" s="496"/>
      <c r="D371" s="496"/>
      <c r="E371" s="496"/>
      <c r="F371" s="496"/>
      <c r="G371" s="496"/>
      <c r="H371" s="497"/>
    </row>
    <row r="372" spans="1:8" ht="15" customHeight="1" x14ac:dyDescent="0.2">
      <c r="A372" s="110">
        <v>1910</v>
      </c>
      <c r="B372" s="496" t="s">
        <v>867</v>
      </c>
      <c r="C372" s="496"/>
      <c r="D372" s="496"/>
      <c r="E372" s="496"/>
      <c r="F372" s="496"/>
      <c r="G372" s="496"/>
      <c r="H372" s="497"/>
    </row>
    <row r="373" spans="1:8" ht="15" customHeight="1" x14ac:dyDescent="0.2">
      <c r="A373" s="110">
        <v>1920</v>
      </c>
      <c r="B373" s="496" t="s">
        <v>3073</v>
      </c>
      <c r="C373" s="496"/>
      <c r="D373" s="496"/>
      <c r="E373" s="496"/>
      <c r="F373" s="496"/>
      <c r="G373" s="496"/>
      <c r="H373" s="497"/>
    </row>
    <row r="374" spans="1:8" ht="15" customHeight="1" x14ac:dyDescent="0.2">
      <c r="A374" s="110">
        <v>2011</v>
      </c>
      <c r="B374" s="496" t="s">
        <v>2799</v>
      </c>
      <c r="C374" s="496"/>
      <c r="D374" s="496"/>
      <c r="E374" s="496"/>
      <c r="F374" s="496"/>
      <c r="G374" s="496"/>
      <c r="H374" s="497"/>
    </row>
    <row r="375" spans="1:8" ht="15" customHeight="1" x14ac:dyDescent="0.2">
      <c r="A375" s="110">
        <v>2012</v>
      </c>
      <c r="B375" s="496" t="s">
        <v>2800</v>
      </c>
      <c r="C375" s="496"/>
      <c r="D375" s="496"/>
      <c r="E375" s="496"/>
      <c r="F375" s="496"/>
      <c r="G375" s="496"/>
      <c r="H375" s="497"/>
    </row>
    <row r="376" spans="1:8" ht="15" customHeight="1" x14ac:dyDescent="0.2">
      <c r="A376" s="110">
        <v>2013</v>
      </c>
      <c r="B376" s="496" t="s">
        <v>3074</v>
      </c>
      <c r="C376" s="496"/>
      <c r="D376" s="496"/>
      <c r="E376" s="496"/>
      <c r="F376" s="496"/>
      <c r="G376" s="496"/>
      <c r="H376" s="497"/>
    </row>
    <row r="377" spans="1:8" ht="15" customHeight="1" x14ac:dyDescent="0.2">
      <c r="A377" s="110">
        <v>2014</v>
      </c>
      <c r="B377" s="496" t="s">
        <v>2411</v>
      </c>
      <c r="C377" s="496"/>
      <c r="D377" s="496"/>
      <c r="E377" s="496"/>
      <c r="F377" s="496"/>
      <c r="G377" s="496"/>
      <c r="H377" s="497"/>
    </row>
    <row r="378" spans="1:8" ht="15" customHeight="1" x14ac:dyDescent="0.2">
      <c r="A378" s="110">
        <v>2015</v>
      </c>
      <c r="B378" s="496" t="s">
        <v>2412</v>
      </c>
      <c r="C378" s="496"/>
      <c r="D378" s="496"/>
      <c r="E378" s="496"/>
      <c r="F378" s="496"/>
      <c r="G378" s="496"/>
      <c r="H378" s="497"/>
    </row>
    <row r="379" spans="1:8" ht="15" customHeight="1" x14ac:dyDescent="0.2">
      <c r="A379" s="110">
        <v>2016</v>
      </c>
      <c r="B379" s="496" t="s">
        <v>2413</v>
      </c>
      <c r="C379" s="496"/>
      <c r="D379" s="496"/>
      <c r="E379" s="496"/>
      <c r="F379" s="496"/>
      <c r="G379" s="496"/>
      <c r="H379" s="497"/>
    </row>
    <row r="380" spans="1:8" ht="15" customHeight="1" x14ac:dyDescent="0.2">
      <c r="A380" s="110">
        <v>2017</v>
      </c>
      <c r="B380" s="496" t="s">
        <v>2414</v>
      </c>
      <c r="C380" s="496"/>
      <c r="D380" s="496"/>
      <c r="E380" s="496"/>
      <c r="F380" s="496"/>
      <c r="G380" s="496"/>
      <c r="H380" s="497"/>
    </row>
    <row r="381" spans="1:8" ht="15" customHeight="1" x14ac:dyDescent="0.2">
      <c r="A381" s="110">
        <v>2020</v>
      </c>
      <c r="B381" s="496" t="s">
        <v>2415</v>
      </c>
      <c r="C381" s="496"/>
      <c r="D381" s="496"/>
      <c r="E381" s="496"/>
      <c r="F381" s="496"/>
      <c r="G381" s="496"/>
      <c r="H381" s="497"/>
    </row>
    <row r="382" spans="1:8" ht="15" customHeight="1" x14ac:dyDescent="0.2">
      <c r="A382" s="110">
        <v>2030</v>
      </c>
      <c r="B382" s="496" t="s">
        <v>2416</v>
      </c>
      <c r="C382" s="496"/>
      <c r="D382" s="496"/>
      <c r="E382" s="496"/>
      <c r="F382" s="496"/>
      <c r="G382" s="496"/>
      <c r="H382" s="497"/>
    </row>
    <row r="383" spans="1:8" ht="15" customHeight="1" x14ac:dyDescent="0.2">
      <c r="A383" s="110">
        <v>2041</v>
      </c>
      <c r="B383" s="496" t="s">
        <v>2933</v>
      </c>
      <c r="C383" s="496"/>
      <c r="D383" s="496"/>
      <c r="E383" s="496"/>
      <c r="F383" s="496"/>
      <c r="G383" s="496"/>
      <c r="H383" s="497"/>
    </row>
    <row r="384" spans="1:8" ht="15" customHeight="1" x14ac:dyDescent="0.2">
      <c r="A384" s="110">
        <v>2042</v>
      </c>
      <c r="B384" s="496" t="s">
        <v>2943</v>
      </c>
      <c r="C384" s="496"/>
      <c r="D384" s="496"/>
      <c r="E384" s="496"/>
      <c r="F384" s="496"/>
      <c r="G384" s="496"/>
      <c r="H384" s="497"/>
    </row>
    <row r="385" spans="1:8" ht="15" customHeight="1" x14ac:dyDescent="0.2">
      <c r="A385" s="110">
        <v>2051</v>
      </c>
      <c r="B385" s="496" t="s">
        <v>2719</v>
      </c>
      <c r="C385" s="496"/>
      <c r="D385" s="496"/>
      <c r="E385" s="496"/>
      <c r="F385" s="496"/>
      <c r="G385" s="496"/>
      <c r="H385" s="497"/>
    </row>
    <row r="386" spans="1:8" ht="15" customHeight="1" x14ac:dyDescent="0.2">
      <c r="A386" s="110">
        <v>2052</v>
      </c>
      <c r="B386" s="496" t="s">
        <v>2944</v>
      </c>
      <c r="C386" s="496"/>
      <c r="D386" s="496"/>
      <c r="E386" s="496"/>
      <c r="F386" s="496"/>
      <c r="G386" s="496"/>
      <c r="H386" s="497"/>
    </row>
    <row r="387" spans="1:8" ht="15" customHeight="1" x14ac:dyDescent="0.2">
      <c r="A387" s="110">
        <v>2053</v>
      </c>
      <c r="B387" s="496" t="s">
        <v>2720</v>
      </c>
      <c r="C387" s="496"/>
      <c r="D387" s="496"/>
      <c r="E387" s="496"/>
      <c r="F387" s="496"/>
      <c r="G387" s="496"/>
      <c r="H387" s="497"/>
    </row>
    <row r="388" spans="1:8" ht="15" customHeight="1" x14ac:dyDescent="0.2">
      <c r="A388" s="110">
        <v>2059</v>
      </c>
      <c r="B388" s="496" t="s">
        <v>2945</v>
      </c>
      <c r="C388" s="496"/>
      <c r="D388" s="496"/>
      <c r="E388" s="496"/>
      <c r="F388" s="496"/>
      <c r="G388" s="496"/>
      <c r="H388" s="497"/>
    </row>
    <row r="389" spans="1:8" ht="15" customHeight="1" x14ac:dyDescent="0.2">
      <c r="A389" s="110">
        <v>2060</v>
      </c>
      <c r="B389" s="496" t="s">
        <v>2946</v>
      </c>
      <c r="C389" s="496"/>
      <c r="D389" s="496"/>
      <c r="E389" s="496"/>
      <c r="F389" s="496"/>
      <c r="G389" s="496"/>
      <c r="H389" s="497"/>
    </row>
    <row r="390" spans="1:8" ht="15" customHeight="1" x14ac:dyDescent="0.2">
      <c r="A390" s="110">
        <v>2110</v>
      </c>
      <c r="B390" s="496" t="s">
        <v>2947</v>
      </c>
      <c r="C390" s="496"/>
      <c r="D390" s="496"/>
      <c r="E390" s="496"/>
      <c r="F390" s="496"/>
      <c r="G390" s="496"/>
      <c r="H390" s="497"/>
    </row>
    <row r="391" spans="1:8" ht="15" customHeight="1" x14ac:dyDescent="0.2">
      <c r="A391" s="110">
        <v>2120</v>
      </c>
      <c r="B391" s="496" t="s">
        <v>2718</v>
      </c>
      <c r="C391" s="496"/>
      <c r="D391" s="496"/>
      <c r="E391" s="496"/>
      <c r="F391" s="496"/>
      <c r="G391" s="496"/>
      <c r="H391" s="497"/>
    </row>
    <row r="392" spans="1:8" ht="15" customHeight="1" x14ac:dyDescent="0.2">
      <c r="A392" s="110">
        <v>2211</v>
      </c>
      <c r="B392" s="496" t="s">
        <v>2948</v>
      </c>
      <c r="C392" s="496"/>
      <c r="D392" s="496"/>
      <c r="E392" s="496"/>
      <c r="F392" s="496"/>
      <c r="G392" s="496"/>
      <c r="H392" s="497"/>
    </row>
    <row r="393" spans="1:8" ht="15" customHeight="1" x14ac:dyDescent="0.2">
      <c r="A393" s="110">
        <v>2219</v>
      </c>
      <c r="B393" s="496" t="s">
        <v>2721</v>
      </c>
      <c r="C393" s="496"/>
      <c r="D393" s="496"/>
      <c r="E393" s="496"/>
      <c r="F393" s="496"/>
      <c r="G393" s="496"/>
      <c r="H393" s="497"/>
    </row>
    <row r="394" spans="1:8" ht="15" customHeight="1" x14ac:dyDescent="0.2">
      <c r="A394" s="110">
        <v>2221</v>
      </c>
      <c r="B394" s="496" t="s">
        <v>2949</v>
      </c>
      <c r="C394" s="496"/>
      <c r="D394" s="496"/>
      <c r="E394" s="496"/>
      <c r="F394" s="496"/>
      <c r="G394" s="496"/>
      <c r="H394" s="497"/>
    </row>
    <row r="395" spans="1:8" ht="15" customHeight="1" x14ac:dyDescent="0.2">
      <c r="A395" s="110">
        <v>2222</v>
      </c>
      <c r="B395" s="496" t="s">
        <v>2722</v>
      </c>
      <c r="C395" s="496"/>
      <c r="D395" s="496"/>
      <c r="E395" s="496"/>
      <c r="F395" s="496"/>
      <c r="G395" s="496"/>
      <c r="H395" s="497"/>
    </row>
    <row r="396" spans="1:8" ht="15" customHeight="1" x14ac:dyDescent="0.2">
      <c r="A396" s="110">
        <v>2223</v>
      </c>
      <c r="B396" s="496" t="s">
        <v>2950</v>
      </c>
      <c r="C396" s="496"/>
      <c r="D396" s="496"/>
      <c r="E396" s="496"/>
      <c r="F396" s="496"/>
      <c r="G396" s="496"/>
      <c r="H396" s="497"/>
    </row>
    <row r="397" spans="1:8" ht="15" customHeight="1" x14ac:dyDescent="0.2">
      <c r="A397" s="110">
        <v>2229</v>
      </c>
      <c r="B397" s="496" t="s">
        <v>2951</v>
      </c>
      <c r="C397" s="496"/>
      <c r="D397" s="496"/>
      <c r="E397" s="496"/>
      <c r="F397" s="496"/>
      <c r="G397" s="496"/>
      <c r="H397" s="497"/>
    </row>
    <row r="398" spans="1:8" ht="15" customHeight="1" x14ac:dyDescent="0.2">
      <c r="A398" s="110">
        <v>2311</v>
      </c>
      <c r="B398" s="496" t="s">
        <v>2449</v>
      </c>
      <c r="C398" s="496"/>
      <c r="D398" s="496"/>
      <c r="E398" s="496"/>
      <c r="F398" s="496"/>
      <c r="G398" s="496"/>
      <c r="H398" s="497"/>
    </row>
    <row r="399" spans="1:8" ht="15" customHeight="1" x14ac:dyDescent="0.2">
      <c r="A399" s="110">
        <v>2312</v>
      </c>
      <c r="B399" s="496" t="s">
        <v>2450</v>
      </c>
      <c r="C399" s="496"/>
      <c r="D399" s="496"/>
      <c r="E399" s="496"/>
      <c r="F399" s="496"/>
      <c r="G399" s="496"/>
      <c r="H399" s="497"/>
    </row>
    <row r="400" spans="1:8" ht="15" customHeight="1" x14ac:dyDescent="0.2">
      <c r="A400" s="110">
        <v>2313</v>
      </c>
      <c r="B400" s="496" t="s">
        <v>3772</v>
      </c>
      <c r="C400" s="496"/>
      <c r="D400" s="496"/>
      <c r="E400" s="496"/>
      <c r="F400" s="496"/>
      <c r="G400" s="496"/>
      <c r="H400" s="497"/>
    </row>
    <row r="401" spans="1:8" ht="15" customHeight="1" x14ac:dyDescent="0.2">
      <c r="A401" s="110">
        <v>2314</v>
      </c>
      <c r="B401" s="496" t="s">
        <v>3773</v>
      </c>
      <c r="C401" s="496"/>
      <c r="D401" s="496"/>
      <c r="E401" s="496"/>
      <c r="F401" s="496"/>
      <c r="G401" s="496"/>
      <c r="H401" s="497"/>
    </row>
    <row r="402" spans="1:8" ht="15" customHeight="1" x14ac:dyDescent="0.2">
      <c r="A402" s="110">
        <v>2319</v>
      </c>
      <c r="B402" s="496" t="s">
        <v>2952</v>
      </c>
      <c r="C402" s="496"/>
      <c r="D402" s="496"/>
      <c r="E402" s="496"/>
      <c r="F402" s="496"/>
      <c r="G402" s="496"/>
      <c r="H402" s="497"/>
    </row>
    <row r="403" spans="1:8" ht="15" customHeight="1" x14ac:dyDescent="0.2">
      <c r="A403" s="110">
        <v>2320</v>
      </c>
      <c r="B403" s="496" t="s">
        <v>2953</v>
      </c>
      <c r="C403" s="496"/>
      <c r="D403" s="496"/>
      <c r="E403" s="496"/>
      <c r="F403" s="496"/>
      <c r="G403" s="496"/>
      <c r="H403" s="497"/>
    </row>
    <row r="404" spans="1:8" ht="15" customHeight="1" x14ac:dyDescent="0.2">
      <c r="A404" s="110">
        <v>2331</v>
      </c>
      <c r="B404" s="496" t="s">
        <v>742</v>
      </c>
      <c r="C404" s="496"/>
      <c r="D404" s="496"/>
      <c r="E404" s="496"/>
      <c r="F404" s="496"/>
      <c r="G404" s="496"/>
      <c r="H404" s="497"/>
    </row>
    <row r="405" spans="1:8" ht="15" customHeight="1" x14ac:dyDescent="0.2">
      <c r="A405" s="110">
        <v>2332</v>
      </c>
      <c r="B405" s="496" t="s">
        <v>3469</v>
      </c>
      <c r="C405" s="496"/>
      <c r="D405" s="496"/>
      <c r="E405" s="496"/>
      <c r="F405" s="496"/>
      <c r="G405" s="496"/>
      <c r="H405" s="497"/>
    </row>
    <row r="406" spans="1:8" ht="15" customHeight="1" x14ac:dyDescent="0.2">
      <c r="A406" s="110">
        <v>2341</v>
      </c>
      <c r="B406" s="496" t="s">
        <v>3470</v>
      </c>
      <c r="C406" s="496"/>
      <c r="D406" s="496"/>
      <c r="E406" s="496"/>
      <c r="F406" s="496"/>
      <c r="G406" s="496"/>
      <c r="H406" s="497"/>
    </row>
    <row r="407" spans="1:8" ht="15" customHeight="1" x14ac:dyDescent="0.2">
      <c r="A407" s="110">
        <v>2342</v>
      </c>
      <c r="B407" s="496" t="s">
        <v>3471</v>
      </c>
      <c r="C407" s="496"/>
      <c r="D407" s="496"/>
      <c r="E407" s="496"/>
      <c r="F407" s="496"/>
      <c r="G407" s="496"/>
      <c r="H407" s="497"/>
    </row>
    <row r="408" spans="1:8" ht="15" customHeight="1" x14ac:dyDescent="0.2">
      <c r="A408" s="110">
        <v>2343</v>
      </c>
      <c r="B408" s="496" t="s">
        <v>3472</v>
      </c>
      <c r="C408" s="496"/>
      <c r="D408" s="496"/>
      <c r="E408" s="496"/>
      <c r="F408" s="496"/>
      <c r="G408" s="496"/>
      <c r="H408" s="497"/>
    </row>
    <row r="409" spans="1:8" ht="15" customHeight="1" x14ac:dyDescent="0.2">
      <c r="A409" s="110">
        <v>2344</v>
      </c>
      <c r="B409" s="496" t="s">
        <v>2045</v>
      </c>
      <c r="C409" s="496"/>
      <c r="D409" s="496"/>
      <c r="E409" s="496"/>
      <c r="F409" s="496"/>
      <c r="G409" s="496"/>
      <c r="H409" s="497"/>
    </row>
    <row r="410" spans="1:8" ht="15" customHeight="1" x14ac:dyDescent="0.2">
      <c r="A410" s="110">
        <v>2349</v>
      </c>
      <c r="B410" s="496" t="s">
        <v>2046</v>
      </c>
      <c r="C410" s="496"/>
      <c r="D410" s="496"/>
      <c r="E410" s="496"/>
      <c r="F410" s="496"/>
      <c r="G410" s="496"/>
      <c r="H410" s="497"/>
    </row>
    <row r="411" spans="1:8" ht="15" customHeight="1" x14ac:dyDescent="0.2">
      <c r="A411" s="110">
        <v>2351</v>
      </c>
      <c r="B411" s="496" t="s">
        <v>743</v>
      </c>
      <c r="C411" s="496"/>
      <c r="D411" s="496"/>
      <c r="E411" s="496"/>
      <c r="F411" s="496"/>
      <c r="G411" s="496"/>
      <c r="H411" s="497"/>
    </row>
    <row r="412" spans="1:8" ht="15" customHeight="1" x14ac:dyDescent="0.2">
      <c r="A412" s="110">
        <v>2352</v>
      </c>
      <c r="B412" s="496" t="s">
        <v>2047</v>
      </c>
      <c r="C412" s="496"/>
      <c r="D412" s="496"/>
      <c r="E412" s="496"/>
      <c r="F412" s="496"/>
      <c r="G412" s="496"/>
      <c r="H412" s="497"/>
    </row>
    <row r="413" spans="1:8" ht="15" customHeight="1" x14ac:dyDescent="0.2">
      <c r="A413" s="110">
        <v>2361</v>
      </c>
      <c r="B413" s="496" t="s">
        <v>2048</v>
      </c>
      <c r="C413" s="496"/>
      <c r="D413" s="496"/>
      <c r="E413" s="496"/>
      <c r="F413" s="496"/>
      <c r="G413" s="496"/>
      <c r="H413" s="497"/>
    </row>
    <row r="414" spans="1:8" ht="15" customHeight="1" x14ac:dyDescent="0.2">
      <c r="A414" s="110">
        <v>2362</v>
      </c>
      <c r="B414" s="496" t="s">
        <v>2049</v>
      </c>
      <c r="C414" s="496"/>
      <c r="D414" s="496"/>
      <c r="E414" s="496"/>
      <c r="F414" s="496"/>
      <c r="G414" s="496"/>
      <c r="H414" s="497"/>
    </row>
    <row r="415" spans="1:8" ht="15" customHeight="1" x14ac:dyDescent="0.2">
      <c r="A415" s="110">
        <v>2363</v>
      </c>
      <c r="B415" s="496" t="s">
        <v>543</v>
      </c>
      <c r="C415" s="496"/>
      <c r="D415" s="496"/>
      <c r="E415" s="496"/>
      <c r="F415" s="496"/>
      <c r="G415" s="496"/>
      <c r="H415" s="497"/>
    </row>
    <row r="416" spans="1:8" ht="15" customHeight="1" x14ac:dyDescent="0.2">
      <c r="A416" s="110">
        <v>2364</v>
      </c>
      <c r="B416" s="496" t="s">
        <v>544</v>
      </c>
      <c r="C416" s="496"/>
      <c r="D416" s="496"/>
      <c r="E416" s="496"/>
      <c r="F416" s="496"/>
      <c r="G416" s="496"/>
      <c r="H416" s="497"/>
    </row>
    <row r="417" spans="1:8" ht="15" customHeight="1" x14ac:dyDescent="0.2">
      <c r="A417" s="110">
        <v>2365</v>
      </c>
      <c r="B417" s="496" t="s">
        <v>545</v>
      </c>
      <c r="C417" s="496"/>
      <c r="D417" s="496"/>
      <c r="E417" s="496"/>
      <c r="F417" s="496"/>
      <c r="G417" s="496"/>
      <c r="H417" s="497"/>
    </row>
    <row r="418" spans="1:8" ht="15" customHeight="1" x14ac:dyDescent="0.2">
      <c r="A418" s="110">
        <v>2369</v>
      </c>
      <c r="B418" s="496" t="s">
        <v>2050</v>
      </c>
      <c r="C418" s="496"/>
      <c r="D418" s="496"/>
      <c r="E418" s="496"/>
      <c r="F418" s="496"/>
      <c r="G418" s="496"/>
      <c r="H418" s="497"/>
    </row>
    <row r="419" spans="1:8" ht="15" customHeight="1" x14ac:dyDescent="0.2">
      <c r="A419" s="110">
        <v>2370</v>
      </c>
      <c r="B419" s="496" t="s">
        <v>2051</v>
      </c>
      <c r="C419" s="496"/>
      <c r="D419" s="496"/>
      <c r="E419" s="496"/>
      <c r="F419" s="496"/>
      <c r="G419" s="496"/>
      <c r="H419" s="497"/>
    </row>
    <row r="420" spans="1:8" ht="15" customHeight="1" x14ac:dyDescent="0.2">
      <c r="A420" s="110">
        <v>2391</v>
      </c>
      <c r="B420" s="496" t="s">
        <v>3525</v>
      </c>
      <c r="C420" s="496"/>
      <c r="D420" s="496"/>
      <c r="E420" s="496"/>
      <c r="F420" s="496"/>
      <c r="G420" s="496"/>
      <c r="H420" s="497"/>
    </row>
    <row r="421" spans="1:8" ht="15" customHeight="1" x14ac:dyDescent="0.2">
      <c r="A421" s="110">
        <v>2399</v>
      </c>
      <c r="B421" s="496" t="s">
        <v>2052</v>
      </c>
      <c r="C421" s="496"/>
      <c r="D421" s="496"/>
      <c r="E421" s="496"/>
      <c r="F421" s="496"/>
      <c r="G421" s="496"/>
      <c r="H421" s="497"/>
    </row>
    <row r="422" spans="1:8" ht="15" customHeight="1" x14ac:dyDescent="0.2">
      <c r="A422" s="110">
        <v>2410</v>
      </c>
      <c r="B422" s="496" t="s">
        <v>2053</v>
      </c>
      <c r="C422" s="496"/>
      <c r="D422" s="496"/>
      <c r="E422" s="496"/>
      <c r="F422" s="496"/>
      <c r="G422" s="496"/>
      <c r="H422" s="497"/>
    </row>
    <row r="423" spans="1:8" ht="15" customHeight="1" x14ac:dyDescent="0.2">
      <c r="A423" s="110">
        <v>2420</v>
      </c>
      <c r="B423" s="496" t="s">
        <v>2054</v>
      </c>
      <c r="C423" s="496"/>
      <c r="D423" s="496"/>
      <c r="E423" s="496"/>
      <c r="F423" s="496"/>
      <c r="G423" s="496"/>
      <c r="H423" s="497"/>
    </row>
    <row r="424" spans="1:8" ht="15" customHeight="1" x14ac:dyDescent="0.2">
      <c r="A424" s="110">
        <v>2431</v>
      </c>
      <c r="B424" s="496" t="s">
        <v>2055</v>
      </c>
      <c r="C424" s="496"/>
      <c r="D424" s="496"/>
      <c r="E424" s="496"/>
      <c r="F424" s="496"/>
      <c r="G424" s="496"/>
      <c r="H424" s="497"/>
    </row>
    <row r="425" spans="1:8" ht="15" customHeight="1" x14ac:dyDescent="0.2">
      <c r="A425" s="110">
        <v>2432</v>
      </c>
      <c r="B425" s="496" t="s">
        <v>835</v>
      </c>
      <c r="C425" s="496"/>
      <c r="D425" s="496"/>
      <c r="E425" s="496"/>
      <c r="F425" s="496"/>
      <c r="G425" s="496"/>
      <c r="H425" s="497"/>
    </row>
    <row r="426" spans="1:8" ht="15" customHeight="1" x14ac:dyDescent="0.2">
      <c r="A426" s="110">
        <v>2433</v>
      </c>
      <c r="B426" s="496" t="s">
        <v>836</v>
      </c>
      <c r="C426" s="496"/>
      <c r="D426" s="496"/>
      <c r="E426" s="496"/>
      <c r="F426" s="496"/>
      <c r="G426" s="496"/>
      <c r="H426" s="497"/>
    </row>
    <row r="427" spans="1:8" ht="15" customHeight="1" x14ac:dyDescent="0.2">
      <c r="A427" s="110">
        <v>2434</v>
      </c>
      <c r="B427" s="496" t="s">
        <v>837</v>
      </c>
      <c r="C427" s="496"/>
      <c r="D427" s="496"/>
      <c r="E427" s="496"/>
      <c r="F427" s="496"/>
      <c r="G427" s="496"/>
      <c r="H427" s="497"/>
    </row>
    <row r="428" spans="1:8" ht="15" customHeight="1" x14ac:dyDescent="0.2">
      <c r="A428" s="110">
        <v>2441</v>
      </c>
      <c r="B428" s="496" t="s">
        <v>3526</v>
      </c>
      <c r="C428" s="496"/>
      <c r="D428" s="496"/>
      <c r="E428" s="496"/>
      <c r="F428" s="496"/>
      <c r="G428" s="496"/>
      <c r="H428" s="497"/>
    </row>
    <row r="429" spans="1:8" ht="15" customHeight="1" x14ac:dyDescent="0.2">
      <c r="A429" s="110">
        <v>2442</v>
      </c>
      <c r="B429" s="496" t="s">
        <v>3527</v>
      </c>
      <c r="C429" s="496"/>
      <c r="D429" s="496"/>
      <c r="E429" s="496"/>
      <c r="F429" s="496"/>
      <c r="G429" s="496"/>
      <c r="H429" s="497"/>
    </row>
    <row r="430" spans="1:8" ht="15" customHeight="1" x14ac:dyDescent="0.2">
      <c r="A430" s="110">
        <v>2443</v>
      </c>
      <c r="B430" s="496" t="s">
        <v>838</v>
      </c>
      <c r="C430" s="496"/>
      <c r="D430" s="496"/>
      <c r="E430" s="496"/>
      <c r="F430" s="496"/>
      <c r="G430" s="496"/>
      <c r="H430" s="497"/>
    </row>
    <row r="431" spans="1:8" ht="15" customHeight="1" x14ac:dyDescent="0.2">
      <c r="A431" s="110">
        <v>2444</v>
      </c>
      <c r="B431" s="496" t="s">
        <v>3528</v>
      </c>
      <c r="C431" s="496"/>
      <c r="D431" s="496"/>
      <c r="E431" s="496"/>
      <c r="F431" s="496"/>
      <c r="G431" s="496"/>
      <c r="H431" s="497"/>
    </row>
    <row r="432" spans="1:8" ht="15" customHeight="1" x14ac:dyDescent="0.2">
      <c r="A432" s="110">
        <v>2445</v>
      </c>
      <c r="B432" s="496" t="s">
        <v>3529</v>
      </c>
      <c r="C432" s="496"/>
      <c r="D432" s="496"/>
      <c r="E432" s="496"/>
      <c r="F432" s="496"/>
      <c r="G432" s="496"/>
      <c r="H432" s="497"/>
    </row>
    <row r="433" spans="1:8" ht="15" customHeight="1" x14ac:dyDescent="0.2">
      <c r="A433" s="110">
        <v>2446</v>
      </c>
      <c r="B433" s="496" t="s">
        <v>839</v>
      </c>
      <c r="C433" s="496"/>
      <c r="D433" s="496"/>
      <c r="E433" s="496"/>
      <c r="F433" s="496"/>
      <c r="G433" s="496"/>
      <c r="H433" s="497"/>
    </row>
    <row r="434" spans="1:8" ht="15" customHeight="1" x14ac:dyDescent="0.2">
      <c r="A434" s="110">
        <v>2451</v>
      </c>
      <c r="B434" s="496" t="s">
        <v>3530</v>
      </c>
      <c r="C434" s="496"/>
      <c r="D434" s="496"/>
      <c r="E434" s="496"/>
      <c r="F434" s="496"/>
      <c r="G434" s="496"/>
      <c r="H434" s="497"/>
    </row>
    <row r="435" spans="1:8" ht="15" customHeight="1" x14ac:dyDescent="0.2">
      <c r="A435" s="110">
        <v>2452</v>
      </c>
      <c r="B435" s="496" t="s">
        <v>3531</v>
      </c>
      <c r="C435" s="496"/>
      <c r="D435" s="496"/>
      <c r="E435" s="496"/>
      <c r="F435" s="496"/>
      <c r="G435" s="496"/>
      <c r="H435" s="497"/>
    </row>
    <row r="436" spans="1:8" ht="15" customHeight="1" x14ac:dyDescent="0.2">
      <c r="A436" s="110">
        <v>2453</v>
      </c>
      <c r="B436" s="496" t="s">
        <v>840</v>
      </c>
      <c r="C436" s="496"/>
      <c r="D436" s="496"/>
      <c r="E436" s="496"/>
      <c r="F436" s="496"/>
      <c r="G436" s="496"/>
      <c r="H436" s="497"/>
    </row>
    <row r="437" spans="1:8" ht="15" customHeight="1" x14ac:dyDescent="0.2">
      <c r="A437" s="110">
        <v>2454</v>
      </c>
      <c r="B437" s="496" t="s">
        <v>841</v>
      </c>
      <c r="C437" s="496"/>
      <c r="D437" s="496"/>
      <c r="E437" s="496"/>
      <c r="F437" s="496"/>
      <c r="G437" s="496"/>
      <c r="H437" s="497"/>
    </row>
    <row r="438" spans="1:8" ht="15" customHeight="1" x14ac:dyDescent="0.2">
      <c r="A438" s="110">
        <v>2511</v>
      </c>
      <c r="B438" s="496" t="s">
        <v>842</v>
      </c>
      <c r="C438" s="496"/>
      <c r="D438" s="496"/>
      <c r="E438" s="496"/>
      <c r="F438" s="496"/>
      <c r="G438" s="496"/>
      <c r="H438" s="497"/>
    </row>
    <row r="439" spans="1:8" ht="15" customHeight="1" x14ac:dyDescent="0.2">
      <c r="A439" s="110">
        <v>2512</v>
      </c>
      <c r="B439" s="496" t="s">
        <v>843</v>
      </c>
      <c r="C439" s="496"/>
      <c r="D439" s="496"/>
      <c r="E439" s="496"/>
      <c r="F439" s="496"/>
      <c r="G439" s="496"/>
      <c r="H439" s="497"/>
    </row>
    <row r="440" spans="1:8" ht="15" customHeight="1" x14ac:dyDescent="0.2">
      <c r="A440" s="110">
        <v>2521</v>
      </c>
      <c r="B440" s="496" t="s">
        <v>3192</v>
      </c>
      <c r="C440" s="496"/>
      <c r="D440" s="496"/>
      <c r="E440" s="496"/>
      <c r="F440" s="496"/>
      <c r="G440" s="496"/>
      <c r="H440" s="497"/>
    </row>
    <row r="441" spans="1:8" ht="15" customHeight="1" x14ac:dyDescent="0.2">
      <c r="A441" s="110">
        <v>2529</v>
      </c>
      <c r="B441" s="496" t="s">
        <v>2328</v>
      </c>
      <c r="C441" s="496"/>
      <c r="D441" s="496"/>
      <c r="E441" s="496"/>
      <c r="F441" s="496"/>
      <c r="G441" s="496"/>
      <c r="H441" s="497"/>
    </row>
    <row r="442" spans="1:8" ht="15" customHeight="1" x14ac:dyDescent="0.2">
      <c r="A442" s="110">
        <v>2530</v>
      </c>
      <c r="B442" s="496" t="s">
        <v>3753</v>
      </c>
      <c r="C442" s="496"/>
      <c r="D442" s="496"/>
      <c r="E442" s="496"/>
      <c r="F442" s="496"/>
      <c r="G442" s="496"/>
      <c r="H442" s="497"/>
    </row>
    <row r="443" spans="1:8" ht="15" customHeight="1" x14ac:dyDescent="0.2">
      <c r="A443" s="110">
        <v>2540</v>
      </c>
      <c r="B443" s="496" t="s">
        <v>3754</v>
      </c>
      <c r="C443" s="496"/>
      <c r="D443" s="496"/>
      <c r="E443" s="496"/>
      <c r="F443" s="496"/>
      <c r="G443" s="496"/>
      <c r="H443" s="497"/>
    </row>
    <row r="444" spans="1:8" ht="15" customHeight="1" x14ac:dyDescent="0.2">
      <c r="A444" s="110">
        <v>2550</v>
      </c>
      <c r="B444" s="496" t="s">
        <v>3755</v>
      </c>
      <c r="C444" s="496"/>
      <c r="D444" s="496"/>
      <c r="E444" s="496"/>
      <c r="F444" s="496"/>
      <c r="G444" s="496"/>
      <c r="H444" s="497"/>
    </row>
    <row r="445" spans="1:8" ht="15" customHeight="1" x14ac:dyDescent="0.2">
      <c r="A445" s="110">
        <v>2561</v>
      </c>
      <c r="B445" s="496" t="s">
        <v>3756</v>
      </c>
      <c r="C445" s="496"/>
      <c r="D445" s="496"/>
      <c r="E445" s="496"/>
      <c r="F445" s="496"/>
      <c r="G445" s="496"/>
      <c r="H445" s="497"/>
    </row>
    <row r="446" spans="1:8" ht="15" customHeight="1" x14ac:dyDescent="0.2">
      <c r="A446" s="110">
        <v>2562</v>
      </c>
      <c r="B446" s="496" t="s">
        <v>3757</v>
      </c>
      <c r="C446" s="496"/>
      <c r="D446" s="496"/>
      <c r="E446" s="496"/>
      <c r="F446" s="496"/>
      <c r="G446" s="496"/>
      <c r="H446" s="497"/>
    </row>
    <row r="447" spans="1:8" ht="15" customHeight="1" x14ac:dyDescent="0.2">
      <c r="A447" s="110">
        <v>2571</v>
      </c>
      <c r="B447" s="496" t="s">
        <v>1750</v>
      </c>
      <c r="C447" s="496"/>
      <c r="D447" s="496"/>
      <c r="E447" s="496"/>
      <c r="F447" s="496"/>
      <c r="G447" s="496"/>
      <c r="H447" s="497"/>
    </row>
    <row r="448" spans="1:8" ht="15" customHeight="1" x14ac:dyDescent="0.2">
      <c r="A448" s="110">
        <v>2572</v>
      </c>
      <c r="B448" s="496" t="s">
        <v>1752</v>
      </c>
      <c r="C448" s="496"/>
      <c r="D448" s="496"/>
      <c r="E448" s="496"/>
      <c r="F448" s="496"/>
      <c r="G448" s="496"/>
      <c r="H448" s="497"/>
    </row>
    <row r="449" spans="1:8" ht="15" customHeight="1" x14ac:dyDescent="0.2">
      <c r="A449" s="110">
        <v>2573</v>
      </c>
      <c r="B449" s="496" t="s">
        <v>1751</v>
      </c>
      <c r="C449" s="496"/>
      <c r="D449" s="496"/>
      <c r="E449" s="496"/>
      <c r="F449" s="496"/>
      <c r="G449" s="496"/>
      <c r="H449" s="497"/>
    </row>
    <row r="450" spans="1:8" ht="15" customHeight="1" x14ac:dyDescent="0.2">
      <c r="A450" s="110">
        <v>2591</v>
      </c>
      <c r="B450" s="496" t="s">
        <v>3758</v>
      </c>
      <c r="C450" s="496"/>
      <c r="D450" s="496"/>
      <c r="E450" s="496"/>
      <c r="F450" s="496"/>
      <c r="G450" s="496"/>
      <c r="H450" s="497"/>
    </row>
    <row r="451" spans="1:8" ht="15" customHeight="1" x14ac:dyDescent="0.2">
      <c r="A451" s="110">
        <v>2592</v>
      </c>
      <c r="B451" s="496" t="s">
        <v>3759</v>
      </c>
      <c r="C451" s="496"/>
      <c r="D451" s="496"/>
      <c r="E451" s="496"/>
      <c r="F451" s="496"/>
      <c r="G451" s="496"/>
      <c r="H451" s="497"/>
    </row>
    <row r="452" spans="1:8" ht="15" customHeight="1" x14ac:dyDescent="0.2">
      <c r="A452" s="110">
        <v>2593</v>
      </c>
      <c r="B452" s="496" t="s">
        <v>3760</v>
      </c>
      <c r="C452" s="496"/>
      <c r="D452" s="496"/>
      <c r="E452" s="496"/>
      <c r="F452" s="496"/>
      <c r="G452" s="496"/>
      <c r="H452" s="497"/>
    </row>
    <row r="453" spans="1:8" ht="15" customHeight="1" x14ac:dyDescent="0.2">
      <c r="A453" s="110">
        <v>2594</v>
      </c>
      <c r="B453" s="496" t="s">
        <v>3761</v>
      </c>
      <c r="C453" s="496"/>
      <c r="D453" s="496"/>
      <c r="E453" s="496"/>
      <c r="F453" s="496"/>
      <c r="G453" s="496"/>
      <c r="H453" s="497"/>
    </row>
    <row r="454" spans="1:8" ht="15" customHeight="1" x14ac:dyDescent="0.2">
      <c r="A454" s="110">
        <v>2599</v>
      </c>
      <c r="B454" s="496" t="s">
        <v>1416</v>
      </c>
      <c r="C454" s="496"/>
      <c r="D454" s="496"/>
      <c r="E454" s="496"/>
      <c r="F454" s="496"/>
      <c r="G454" s="496"/>
      <c r="H454" s="497"/>
    </row>
    <row r="455" spans="1:8" ht="15" customHeight="1" x14ac:dyDescent="0.2">
      <c r="A455" s="110">
        <v>2611</v>
      </c>
      <c r="B455" s="496" t="s">
        <v>1417</v>
      </c>
      <c r="C455" s="496"/>
      <c r="D455" s="496"/>
      <c r="E455" s="496"/>
      <c r="F455" s="496"/>
      <c r="G455" s="496"/>
      <c r="H455" s="497"/>
    </row>
    <row r="456" spans="1:8" ht="15" customHeight="1" x14ac:dyDescent="0.2">
      <c r="A456" s="110">
        <v>2612</v>
      </c>
      <c r="B456" s="496" t="s">
        <v>1409</v>
      </c>
      <c r="C456" s="496"/>
      <c r="D456" s="496"/>
      <c r="E456" s="496"/>
      <c r="F456" s="496"/>
      <c r="G456" s="496"/>
      <c r="H456" s="497"/>
    </row>
    <row r="457" spans="1:8" ht="15" customHeight="1" x14ac:dyDescent="0.2">
      <c r="A457" s="110">
        <v>2620</v>
      </c>
      <c r="B457" s="496" t="s">
        <v>3329</v>
      </c>
      <c r="C457" s="496"/>
      <c r="D457" s="496"/>
      <c r="E457" s="496"/>
      <c r="F457" s="496"/>
      <c r="G457" s="496"/>
      <c r="H457" s="497"/>
    </row>
    <row r="458" spans="1:8" ht="15" customHeight="1" x14ac:dyDescent="0.2">
      <c r="A458" s="110">
        <v>2630</v>
      </c>
      <c r="B458" s="496" t="s">
        <v>3330</v>
      </c>
      <c r="C458" s="496"/>
      <c r="D458" s="496"/>
      <c r="E458" s="496"/>
      <c r="F458" s="496"/>
      <c r="G458" s="496"/>
      <c r="H458" s="497"/>
    </row>
    <row r="459" spans="1:8" ht="15" customHeight="1" x14ac:dyDescent="0.2">
      <c r="A459" s="110">
        <v>2640</v>
      </c>
      <c r="B459" s="496" t="s">
        <v>3331</v>
      </c>
      <c r="C459" s="496"/>
      <c r="D459" s="496"/>
      <c r="E459" s="496"/>
      <c r="F459" s="496"/>
      <c r="G459" s="496"/>
      <c r="H459" s="497"/>
    </row>
    <row r="460" spans="1:8" ht="15" customHeight="1" x14ac:dyDescent="0.2">
      <c r="A460" s="110">
        <v>2651</v>
      </c>
      <c r="B460" s="496" t="s">
        <v>3332</v>
      </c>
      <c r="C460" s="496"/>
      <c r="D460" s="496"/>
      <c r="E460" s="496"/>
      <c r="F460" s="496"/>
      <c r="G460" s="496"/>
      <c r="H460" s="497"/>
    </row>
    <row r="461" spans="1:8" ht="15" customHeight="1" x14ac:dyDescent="0.2">
      <c r="A461" s="110">
        <v>2652</v>
      </c>
      <c r="B461" s="496" t="s">
        <v>3333</v>
      </c>
      <c r="C461" s="496"/>
      <c r="D461" s="496"/>
      <c r="E461" s="496"/>
      <c r="F461" s="496"/>
      <c r="G461" s="496"/>
      <c r="H461" s="497"/>
    </row>
    <row r="462" spans="1:8" ht="15" customHeight="1" x14ac:dyDescent="0.2">
      <c r="A462" s="110">
        <v>2660</v>
      </c>
      <c r="B462" s="496" t="s">
        <v>3334</v>
      </c>
      <c r="C462" s="496"/>
      <c r="D462" s="496"/>
      <c r="E462" s="496"/>
      <c r="F462" s="496"/>
      <c r="G462" s="496"/>
      <c r="H462" s="497"/>
    </row>
    <row r="463" spans="1:8" ht="15" customHeight="1" x14ac:dyDescent="0.2">
      <c r="A463" s="110">
        <v>2670</v>
      </c>
      <c r="B463" s="496" t="s">
        <v>4056</v>
      </c>
      <c r="C463" s="496"/>
      <c r="D463" s="496"/>
      <c r="E463" s="496"/>
      <c r="F463" s="496"/>
      <c r="G463" s="496"/>
      <c r="H463" s="497"/>
    </row>
    <row r="464" spans="1:8" ht="15" customHeight="1" x14ac:dyDescent="0.2">
      <c r="A464" s="110">
        <v>2680</v>
      </c>
      <c r="B464" s="496" t="s">
        <v>4057</v>
      </c>
      <c r="C464" s="496"/>
      <c r="D464" s="496"/>
      <c r="E464" s="496"/>
      <c r="F464" s="496"/>
      <c r="G464" s="496"/>
      <c r="H464" s="497"/>
    </row>
    <row r="465" spans="1:8" ht="15" customHeight="1" x14ac:dyDescent="0.2">
      <c r="A465" s="110">
        <v>2711</v>
      </c>
      <c r="B465" s="496" t="s">
        <v>4058</v>
      </c>
      <c r="C465" s="496"/>
      <c r="D465" s="496"/>
      <c r="E465" s="496"/>
      <c r="F465" s="496"/>
      <c r="G465" s="496"/>
      <c r="H465" s="497"/>
    </row>
    <row r="466" spans="1:8" ht="15" customHeight="1" x14ac:dyDescent="0.2">
      <c r="A466" s="110">
        <v>2712</v>
      </c>
      <c r="B466" s="496" t="s">
        <v>4059</v>
      </c>
      <c r="C466" s="496"/>
      <c r="D466" s="496"/>
      <c r="E466" s="496"/>
      <c r="F466" s="496"/>
      <c r="G466" s="496"/>
      <c r="H466" s="497"/>
    </row>
    <row r="467" spans="1:8" ht="15" customHeight="1" x14ac:dyDescent="0.2">
      <c r="A467" s="110">
        <v>2720</v>
      </c>
      <c r="B467" s="496" t="s">
        <v>4060</v>
      </c>
      <c r="C467" s="496"/>
      <c r="D467" s="496"/>
      <c r="E467" s="496"/>
      <c r="F467" s="496"/>
      <c r="G467" s="496"/>
      <c r="H467" s="497"/>
    </row>
    <row r="468" spans="1:8" ht="15" customHeight="1" x14ac:dyDescent="0.2">
      <c r="A468" s="110">
        <v>2731</v>
      </c>
      <c r="B468" s="496" t="s">
        <v>4061</v>
      </c>
      <c r="C468" s="496"/>
      <c r="D468" s="496"/>
      <c r="E468" s="496"/>
      <c r="F468" s="496"/>
      <c r="G468" s="496"/>
      <c r="H468" s="497"/>
    </row>
    <row r="469" spans="1:8" ht="15" customHeight="1" x14ac:dyDescent="0.2">
      <c r="A469" s="110">
        <v>2732</v>
      </c>
      <c r="B469" s="496" t="s">
        <v>4062</v>
      </c>
      <c r="C469" s="496"/>
      <c r="D469" s="496"/>
      <c r="E469" s="496"/>
      <c r="F469" s="496"/>
      <c r="G469" s="496"/>
      <c r="H469" s="497"/>
    </row>
    <row r="470" spans="1:8" ht="15" customHeight="1" x14ac:dyDescent="0.2">
      <c r="A470" s="110">
        <v>2733</v>
      </c>
      <c r="B470" s="496" t="s">
        <v>1608</v>
      </c>
      <c r="C470" s="496"/>
      <c r="D470" s="496"/>
      <c r="E470" s="496"/>
      <c r="F470" s="496"/>
      <c r="G470" s="496"/>
      <c r="H470" s="497"/>
    </row>
    <row r="471" spans="1:8" ht="15" customHeight="1" x14ac:dyDescent="0.2">
      <c r="A471" s="110">
        <v>2740</v>
      </c>
      <c r="B471" s="496" t="s">
        <v>1364</v>
      </c>
      <c r="C471" s="496"/>
      <c r="D471" s="496"/>
      <c r="E471" s="496"/>
      <c r="F471" s="496"/>
      <c r="G471" s="496"/>
      <c r="H471" s="497"/>
    </row>
    <row r="472" spans="1:8" ht="15" customHeight="1" x14ac:dyDescent="0.2">
      <c r="A472" s="110">
        <v>2751</v>
      </c>
      <c r="B472" s="496" t="s">
        <v>1365</v>
      </c>
      <c r="C472" s="496"/>
      <c r="D472" s="496"/>
      <c r="E472" s="496"/>
      <c r="F472" s="496"/>
      <c r="G472" s="496"/>
      <c r="H472" s="497"/>
    </row>
    <row r="473" spans="1:8" ht="15" customHeight="1" x14ac:dyDescent="0.2">
      <c r="A473" s="110">
        <v>2752</v>
      </c>
      <c r="B473" s="496" t="s">
        <v>1366</v>
      </c>
      <c r="C473" s="496"/>
      <c r="D473" s="496"/>
      <c r="E473" s="496"/>
      <c r="F473" s="496"/>
      <c r="G473" s="496"/>
      <c r="H473" s="497"/>
    </row>
    <row r="474" spans="1:8" ht="15" customHeight="1" x14ac:dyDescent="0.2">
      <c r="A474" s="110">
        <v>2790</v>
      </c>
      <c r="B474" s="496" t="s">
        <v>1367</v>
      </c>
      <c r="C474" s="496"/>
      <c r="D474" s="496"/>
      <c r="E474" s="496"/>
      <c r="F474" s="496"/>
      <c r="G474" s="496"/>
      <c r="H474" s="497"/>
    </row>
    <row r="475" spans="1:8" ht="15" customHeight="1" x14ac:dyDescent="0.2">
      <c r="A475" s="110">
        <v>2811</v>
      </c>
      <c r="B475" s="496" t="s">
        <v>323</v>
      </c>
      <c r="C475" s="496"/>
      <c r="D475" s="496"/>
      <c r="E475" s="496"/>
      <c r="F475" s="496"/>
      <c r="G475" s="496"/>
      <c r="H475" s="497"/>
    </row>
    <row r="476" spans="1:8" ht="15" customHeight="1" x14ac:dyDescent="0.2">
      <c r="A476" s="110">
        <v>2812</v>
      </c>
      <c r="B476" s="496" t="s">
        <v>324</v>
      </c>
      <c r="C476" s="496"/>
      <c r="D476" s="496"/>
      <c r="E476" s="496"/>
      <c r="F476" s="496"/>
      <c r="G476" s="496"/>
      <c r="H476" s="497"/>
    </row>
    <row r="477" spans="1:8" ht="15" customHeight="1" x14ac:dyDescent="0.2">
      <c r="A477" s="110">
        <v>2813</v>
      </c>
      <c r="B477" s="496" t="s">
        <v>325</v>
      </c>
      <c r="C477" s="496"/>
      <c r="D477" s="496"/>
      <c r="E477" s="496"/>
      <c r="F477" s="496"/>
      <c r="G477" s="496"/>
      <c r="H477" s="497"/>
    </row>
    <row r="478" spans="1:8" ht="15" customHeight="1" x14ac:dyDescent="0.2">
      <c r="A478" s="110">
        <v>2814</v>
      </c>
      <c r="B478" s="496" t="s">
        <v>3828</v>
      </c>
      <c r="C478" s="496"/>
      <c r="D478" s="496"/>
      <c r="E478" s="496"/>
      <c r="F478" s="496"/>
      <c r="G478" s="496"/>
      <c r="H478" s="497"/>
    </row>
    <row r="479" spans="1:8" ht="15" customHeight="1" x14ac:dyDescent="0.2">
      <c r="A479" s="110">
        <v>2815</v>
      </c>
      <c r="B479" s="496" t="s">
        <v>3829</v>
      </c>
      <c r="C479" s="496"/>
      <c r="D479" s="496"/>
      <c r="E479" s="496"/>
      <c r="F479" s="496"/>
      <c r="G479" s="496"/>
      <c r="H479" s="497"/>
    </row>
    <row r="480" spans="1:8" ht="15" customHeight="1" x14ac:dyDescent="0.2">
      <c r="A480" s="110">
        <v>2821</v>
      </c>
      <c r="B480" s="496" t="s">
        <v>3830</v>
      </c>
      <c r="C480" s="496"/>
      <c r="D480" s="496"/>
      <c r="E480" s="496"/>
      <c r="F480" s="496"/>
      <c r="G480" s="496"/>
      <c r="H480" s="497"/>
    </row>
    <row r="481" spans="1:8" ht="15" customHeight="1" x14ac:dyDescent="0.2">
      <c r="A481" s="110">
        <v>2822</v>
      </c>
      <c r="B481" s="496" t="s">
        <v>1753</v>
      </c>
      <c r="C481" s="496"/>
      <c r="D481" s="496"/>
      <c r="E481" s="496"/>
      <c r="F481" s="496"/>
      <c r="G481" s="496"/>
      <c r="H481" s="497"/>
    </row>
    <row r="482" spans="1:8" ht="15" customHeight="1" x14ac:dyDescent="0.2">
      <c r="A482" s="110">
        <v>2823</v>
      </c>
      <c r="B482" s="496" t="s">
        <v>3020</v>
      </c>
      <c r="C482" s="496"/>
      <c r="D482" s="496"/>
      <c r="E482" s="496"/>
      <c r="F482" s="496"/>
      <c r="G482" s="496"/>
      <c r="H482" s="497"/>
    </row>
    <row r="483" spans="1:8" ht="15" customHeight="1" x14ac:dyDescent="0.2">
      <c r="A483" s="110">
        <v>2824</v>
      </c>
      <c r="B483" s="496" t="s">
        <v>3021</v>
      </c>
      <c r="C483" s="496"/>
      <c r="D483" s="496"/>
      <c r="E483" s="496"/>
      <c r="F483" s="496"/>
      <c r="G483" s="496"/>
      <c r="H483" s="497"/>
    </row>
    <row r="484" spans="1:8" ht="15" customHeight="1" x14ac:dyDescent="0.2">
      <c r="A484" s="110">
        <v>2825</v>
      </c>
      <c r="B484" s="496" t="s">
        <v>3022</v>
      </c>
      <c r="C484" s="496"/>
      <c r="D484" s="496"/>
      <c r="E484" s="496"/>
      <c r="F484" s="496"/>
      <c r="G484" s="496"/>
      <c r="H484" s="497"/>
    </row>
    <row r="485" spans="1:8" ht="15" customHeight="1" x14ac:dyDescent="0.2">
      <c r="A485" s="110">
        <v>2829</v>
      </c>
      <c r="B485" s="496" t="s">
        <v>3023</v>
      </c>
      <c r="C485" s="496"/>
      <c r="D485" s="496"/>
      <c r="E485" s="496"/>
      <c r="F485" s="496"/>
      <c r="G485" s="496"/>
      <c r="H485" s="497"/>
    </row>
    <row r="486" spans="1:8" ht="15" customHeight="1" x14ac:dyDescent="0.2">
      <c r="A486" s="110">
        <v>2830</v>
      </c>
      <c r="B486" s="496" t="s">
        <v>2492</v>
      </c>
      <c r="C486" s="496"/>
      <c r="D486" s="496"/>
      <c r="E486" s="496"/>
      <c r="F486" s="496"/>
      <c r="G486" s="496"/>
      <c r="H486" s="497"/>
    </row>
    <row r="487" spans="1:8" ht="15" customHeight="1" x14ac:dyDescent="0.2">
      <c r="A487" s="110">
        <v>2841</v>
      </c>
      <c r="B487" s="496" t="s">
        <v>2493</v>
      </c>
      <c r="C487" s="496"/>
      <c r="D487" s="496"/>
      <c r="E487" s="496"/>
      <c r="F487" s="496"/>
      <c r="G487" s="496"/>
      <c r="H487" s="497"/>
    </row>
    <row r="488" spans="1:8" ht="15" customHeight="1" x14ac:dyDescent="0.2">
      <c r="A488" s="110">
        <v>2849</v>
      </c>
      <c r="B488" s="496" t="s">
        <v>2494</v>
      </c>
      <c r="C488" s="496"/>
      <c r="D488" s="496"/>
      <c r="E488" s="496"/>
      <c r="F488" s="496"/>
      <c r="G488" s="496"/>
      <c r="H488" s="497"/>
    </row>
    <row r="489" spans="1:8" ht="15" customHeight="1" x14ac:dyDescent="0.2">
      <c r="A489" s="110">
        <v>2891</v>
      </c>
      <c r="B489" s="496" t="s">
        <v>1754</v>
      </c>
      <c r="C489" s="496"/>
      <c r="D489" s="496"/>
      <c r="E489" s="496"/>
      <c r="F489" s="496"/>
      <c r="G489" s="496"/>
      <c r="H489" s="497"/>
    </row>
    <row r="490" spans="1:8" ht="15" customHeight="1" x14ac:dyDescent="0.2">
      <c r="A490" s="110">
        <v>2892</v>
      </c>
      <c r="B490" s="496" t="s">
        <v>2495</v>
      </c>
      <c r="C490" s="496"/>
      <c r="D490" s="496"/>
      <c r="E490" s="496"/>
      <c r="F490" s="496"/>
      <c r="G490" s="496"/>
      <c r="H490" s="497"/>
    </row>
    <row r="491" spans="1:8" ht="15" customHeight="1" x14ac:dyDescent="0.2">
      <c r="A491" s="110">
        <v>2893</v>
      </c>
      <c r="B491" s="496" t="s">
        <v>2496</v>
      </c>
      <c r="C491" s="496"/>
      <c r="D491" s="496"/>
      <c r="E491" s="496"/>
      <c r="F491" s="496"/>
      <c r="G491" s="496"/>
      <c r="H491" s="497"/>
    </row>
    <row r="492" spans="1:8" ht="15" customHeight="1" x14ac:dyDescent="0.2">
      <c r="A492" s="110">
        <v>2894</v>
      </c>
      <c r="B492" s="496" t="s">
        <v>2497</v>
      </c>
      <c r="C492" s="496"/>
      <c r="D492" s="496"/>
      <c r="E492" s="496"/>
      <c r="F492" s="496"/>
      <c r="G492" s="496"/>
      <c r="H492" s="497"/>
    </row>
    <row r="493" spans="1:8" ht="15" customHeight="1" x14ac:dyDescent="0.2">
      <c r="A493" s="110">
        <v>2895</v>
      </c>
      <c r="B493" s="496" t="s">
        <v>2498</v>
      </c>
      <c r="C493" s="496"/>
      <c r="D493" s="496"/>
      <c r="E493" s="496"/>
      <c r="F493" s="496"/>
      <c r="G493" s="496"/>
      <c r="H493" s="497"/>
    </row>
    <row r="494" spans="1:8" ht="15" customHeight="1" x14ac:dyDescent="0.2">
      <c r="A494" s="110">
        <v>2896</v>
      </c>
      <c r="B494" s="496" t="s">
        <v>2019</v>
      </c>
      <c r="C494" s="496"/>
      <c r="D494" s="496"/>
      <c r="E494" s="496"/>
      <c r="F494" s="496"/>
      <c r="G494" s="496"/>
      <c r="H494" s="497"/>
    </row>
    <row r="495" spans="1:8" ht="15" customHeight="1" x14ac:dyDescent="0.2">
      <c r="A495" s="110">
        <v>2899</v>
      </c>
      <c r="B495" s="496" t="s">
        <v>2020</v>
      </c>
      <c r="C495" s="496"/>
      <c r="D495" s="496"/>
      <c r="E495" s="496"/>
      <c r="F495" s="496"/>
      <c r="G495" s="496"/>
      <c r="H495" s="497"/>
    </row>
    <row r="496" spans="1:8" ht="15" customHeight="1" x14ac:dyDescent="0.2">
      <c r="A496" s="110">
        <v>2910</v>
      </c>
      <c r="B496" s="496" t="s">
        <v>3194</v>
      </c>
      <c r="C496" s="496"/>
      <c r="D496" s="496"/>
      <c r="E496" s="496"/>
      <c r="F496" s="496"/>
      <c r="G496" s="496"/>
      <c r="H496" s="497"/>
    </row>
    <row r="497" spans="1:8" ht="15" customHeight="1" x14ac:dyDescent="0.2">
      <c r="A497" s="110">
        <v>2920</v>
      </c>
      <c r="B497" s="496" t="s">
        <v>2021</v>
      </c>
      <c r="C497" s="496"/>
      <c r="D497" s="496"/>
      <c r="E497" s="496"/>
      <c r="F497" s="496"/>
      <c r="G497" s="496"/>
      <c r="H497" s="497"/>
    </row>
    <row r="498" spans="1:8" ht="15" customHeight="1" x14ac:dyDescent="0.2">
      <c r="A498" s="110">
        <v>2931</v>
      </c>
      <c r="B498" s="496" t="s">
        <v>2022</v>
      </c>
      <c r="C498" s="496"/>
      <c r="D498" s="496"/>
      <c r="E498" s="496"/>
      <c r="F498" s="496"/>
      <c r="G498" s="496"/>
      <c r="H498" s="497"/>
    </row>
    <row r="499" spans="1:8" ht="15" customHeight="1" x14ac:dyDescent="0.2">
      <c r="A499" s="110">
        <v>2932</v>
      </c>
      <c r="B499" s="496" t="s">
        <v>2023</v>
      </c>
      <c r="C499" s="496"/>
      <c r="D499" s="496"/>
      <c r="E499" s="496"/>
      <c r="F499" s="496"/>
      <c r="G499" s="496"/>
      <c r="H499" s="497"/>
    </row>
    <row r="500" spans="1:8" ht="15" customHeight="1" x14ac:dyDescent="0.2">
      <c r="A500" s="110">
        <v>3011</v>
      </c>
      <c r="B500" s="496" t="s">
        <v>2024</v>
      </c>
      <c r="C500" s="496"/>
      <c r="D500" s="496"/>
      <c r="E500" s="496"/>
      <c r="F500" s="496"/>
      <c r="G500" s="496"/>
      <c r="H500" s="497"/>
    </row>
    <row r="501" spans="1:8" ht="15" customHeight="1" x14ac:dyDescent="0.2">
      <c r="A501" s="110">
        <v>3012</v>
      </c>
      <c r="B501" s="496" t="s">
        <v>2025</v>
      </c>
      <c r="C501" s="496"/>
      <c r="D501" s="496"/>
      <c r="E501" s="496"/>
      <c r="F501" s="496"/>
      <c r="G501" s="496"/>
      <c r="H501" s="497"/>
    </row>
    <row r="502" spans="1:8" ht="15" customHeight="1" x14ac:dyDescent="0.2">
      <c r="A502" s="110">
        <v>3020</v>
      </c>
      <c r="B502" s="496" t="s">
        <v>444</v>
      </c>
      <c r="C502" s="496"/>
      <c r="D502" s="496"/>
      <c r="E502" s="496"/>
      <c r="F502" s="496"/>
      <c r="G502" s="496"/>
      <c r="H502" s="497"/>
    </row>
    <row r="503" spans="1:8" ht="15" customHeight="1" x14ac:dyDescent="0.2">
      <c r="A503" s="110">
        <v>3030</v>
      </c>
      <c r="B503" s="496" t="s">
        <v>1943</v>
      </c>
      <c r="C503" s="496"/>
      <c r="D503" s="496"/>
      <c r="E503" s="496"/>
      <c r="F503" s="496"/>
      <c r="G503" s="496"/>
      <c r="H503" s="497"/>
    </row>
    <row r="504" spans="1:8" ht="15" customHeight="1" x14ac:dyDescent="0.2">
      <c r="A504" s="110">
        <v>3040</v>
      </c>
      <c r="B504" s="496" t="s">
        <v>1944</v>
      </c>
      <c r="C504" s="496"/>
      <c r="D504" s="496"/>
      <c r="E504" s="496"/>
      <c r="F504" s="496"/>
      <c r="G504" s="496"/>
      <c r="H504" s="497"/>
    </row>
    <row r="505" spans="1:8" ht="15" customHeight="1" x14ac:dyDescent="0.2">
      <c r="A505" s="110">
        <v>3091</v>
      </c>
      <c r="B505" s="496" t="s">
        <v>389</v>
      </c>
      <c r="C505" s="496"/>
      <c r="D505" s="496"/>
      <c r="E505" s="496"/>
      <c r="F505" s="496"/>
      <c r="G505" s="496"/>
      <c r="H505" s="497"/>
    </row>
    <row r="506" spans="1:8" ht="15" customHeight="1" x14ac:dyDescent="0.2">
      <c r="A506" s="110">
        <v>3092</v>
      </c>
      <c r="B506" s="496" t="s">
        <v>390</v>
      </c>
      <c r="C506" s="496"/>
      <c r="D506" s="496"/>
      <c r="E506" s="496"/>
      <c r="F506" s="496"/>
      <c r="G506" s="496"/>
      <c r="H506" s="497"/>
    </row>
    <row r="507" spans="1:8" ht="15" customHeight="1" x14ac:dyDescent="0.2">
      <c r="A507" s="110">
        <v>3099</v>
      </c>
      <c r="B507" s="496" t="s">
        <v>391</v>
      </c>
      <c r="C507" s="496"/>
      <c r="D507" s="496"/>
      <c r="E507" s="496"/>
      <c r="F507" s="496"/>
      <c r="G507" s="496"/>
      <c r="H507" s="497"/>
    </row>
    <row r="508" spans="1:8" ht="15" customHeight="1" x14ac:dyDescent="0.2">
      <c r="A508" s="110">
        <v>3101</v>
      </c>
      <c r="B508" s="496" t="s">
        <v>392</v>
      </c>
      <c r="C508" s="496"/>
      <c r="D508" s="496"/>
      <c r="E508" s="496"/>
      <c r="F508" s="496"/>
      <c r="G508" s="496"/>
      <c r="H508" s="497"/>
    </row>
    <row r="509" spans="1:8" ht="15" customHeight="1" x14ac:dyDescent="0.2">
      <c r="A509" s="110">
        <v>3102</v>
      </c>
      <c r="B509" s="496" t="s">
        <v>393</v>
      </c>
      <c r="C509" s="496"/>
      <c r="D509" s="496"/>
      <c r="E509" s="496"/>
      <c r="F509" s="496"/>
      <c r="G509" s="496"/>
      <c r="H509" s="497"/>
    </row>
    <row r="510" spans="1:8" ht="15" customHeight="1" x14ac:dyDescent="0.2">
      <c r="A510" s="110">
        <v>3103</v>
      </c>
      <c r="B510" s="496" t="s">
        <v>2801</v>
      </c>
      <c r="C510" s="496"/>
      <c r="D510" s="496"/>
      <c r="E510" s="496"/>
      <c r="F510" s="496"/>
      <c r="G510" s="496"/>
      <c r="H510" s="497"/>
    </row>
    <row r="511" spans="1:8" ht="15" customHeight="1" x14ac:dyDescent="0.2">
      <c r="A511" s="110">
        <v>3109</v>
      </c>
      <c r="B511" s="496" t="s">
        <v>394</v>
      </c>
      <c r="C511" s="496"/>
      <c r="D511" s="496"/>
      <c r="E511" s="496"/>
      <c r="F511" s="496"/>
      <c r="G511" s="496"/>
      <c r="H511" s="497"/>
    </row>
    <row r="512" spans="1:8" ht="15" customHeight="1" x14ac:dyDescent="0.2">
      <c r="A512" s="110">
        <v>3211</v>
      </c>
      <c r="B512" s="496" t="s">
        <v>2802</v>
      </c>
      <c r="C512" s="496"/>
      <c r="D512" s="496"/>
      <c r="E512" s="496"/>
      <c r="F512" s="496"/>
      <c r="G512" s="496"/>
      <c r="H512" s="497"/>
    </row>
    <row r="513" spans="1:8" ht="15" customHeight="1" x14ac:dyDescent="0.2">
      <c r="A513" s="110">
        <v>3212</v>
      </c>
      <c r="B513" s="496" t="s">
        <v>395</v>
      </c>
      <c r="C513" s="496"/>
      <c r="D513" s="496"/>
      <c r="E513" s="496"/>
      <c r="F513" s="496"/>
      <c r="G513" s="496"/>
      <c r="H513" s="497"/>
    </row>
    <row r="514" spans="1:8" ht="15" customHeight="1" x14ac:dyDescent="0.2">
      <c r="A514" s="110">
        <v>3213</v>
      </c>
      <c r="B514" s="496" t="s">
        <v>396</v>
      </c>
      <c r="C514" s="496"/>
      <c r="D514" s="496"/>
      <c r="E514" s="496"/>
      <c r="F514" s="496"/>
      <c r="G514" s="496"/>
      <c r="H514" s="497"/>
    </row>
    <row r="515" spans="1:8" ht="15" customHeight="1" x14ac:dyDescent="0.2">
      <c r="A515" s="110">
        <v>3220</v>
      </c>
      <c r="B515" s="496" t="s">
        <v>2335</v>
      </c>
      <c r="C515" s="496"/>
      <c r="D515" s="496"/>
      <c r="E515" s="496"/>
      <c r="F515" s="496"/>
      <c r="G515" s="496"/>
      <c r="H515" s="497"/>
    </row>
    <row r="516" spans="1:8" ht="15" customHeight="1" x14ac:dyDescent="0.2">
      <c r="A516" s="110">
        <v>3230</v>
      </c>
      <c r="B516" s="496" t="s">
        <v>2336</v>
      </c>
      <c r="C516" s="496"/>
      <c r="D516" s="496"/>
      <c r="E516" s="496"/>
      <c r="F516" s="496"/>
      <c r="G516" s="496"/>
      <c r="H516" s="497"/>
    </row>
    <row r="517" spans="1:8" ht="15" customHeight="1" x14ac:dyDescent="0.2">
      <c r="A517" s="110">
        <v>3240</v>
      </c>
      <c r="B517" s="496" t="s">
        <v>2337</v>
      </c>
      <c r="C517" s="496"/>
      <c r="D517" s="496"/>
      <c r="E517" s="496"/>
      <c r="F517" s="496"/>
      <c r="G517" s="496"/>
      <c r="H517" s="497"/>
    </row>
    <row r="518" spans="1:8" ht="15" customHeight="1" x14ac:dyDescent="0.2">
      <c r="A518" s="110">
        <v>3250</v>
      </c>
      <c r="B518" s="496" t="s">
        <v>397</v>
      </c>
      <c r="C518" s="496"/>
      <c r="D518" s="496"/>
      <c r="E518" s="496"/>
      <c r="F518" s="496"/>
      <c r="G518" s="496"/>
      <c r="H518" s="497"/>
    </row>
    <row r="519" spans="1:8" ht="15" customHeight="1" x14ac:dyDescent="0.2">
      <c r="A519" s="110">
        <v>3291</v>
      </c>
      <c r="B519" s="496" t="s">
        <v>398</v>
      </c>
      <c r="C519" s="496"/>
      <c r="D519" s="496"/>
      <c r="E519" s="496"/>
      <c r="F519" s="496"/>
      <c r="G519" s="496"/>
      <c r="H519" s="497"/>
    </row>
    <row r="520" spans="1:8" ht="15" customHeight="1" x14ac:dyDescent="0.2">
      <c r="A520" s="110">
        <v>3299</v>
      </c>
      <c r="B520" s="496" t="s">
        <v>399</v>
      </c>
      <c r="C520" s="496"/>
      <c r="D520" s="496"/>
      <c r="E520" s="496"/>
      <c r="F520" s="496"/>
      <c r="G520" s="496"/>
      <c r="H520" s="497"/>
    </row>
    <row r="521" spans="1:8" ht="15" customHeight="1" x14ac:dyDescent="0.2">
      <c r="A521" s="110">
        <v>3311</v>
      </c>
      <c r="B521" s="496" t="s">
        <v>400</v>
      </c>
      <c r="C521" s="496"/>
      <c r="D521" s="496"/>
      <c r="E521" s="496"/>
      <c r="F521" s="496"/>
      <c r="G521" s="496"/>
      <c r="H521" s="497"/>
    </row>
    <row r="522" spans="1:8" ht="15" customHeight="1" x14ac:dyDescent="0.2">
      <c r="A522" s="110">
        <v>3312</v>
      </c>
      <c r="B522" s="496" t="s">
        <v>401</v>
      </c>
      <c r="C522" s="496"/>
      <c r="D522" s="496"/>
      <c r="E522" s="496"/>
      <c r="F522" s="496"/>
      <c r="G522" s="496"/>
      <c r="H522" s="497"/>
    </row>
    <row r="523" spans="1:8" ht="15" customHeight="1" x14ac:dyDescent="0.2">
      <c r="A523" s="110">
        <v>3313</v>
      </c>
      <c r="B523" s="496" t="s">
        <v>402</v>
      </c>
      <c r="C523" s="496"/>
      <c r="D523" s="496"/>
      <c r="E523" s="496"/>
      <c r="F523" s="496"/>
      <c r="G523" s="496"/>
      <c r="H523" s="497"/>
    </row>
    <row r="524" spans="1:8" ht="15" customHeight="1" x14ac:dyDescent="0.2">
      <c r="A524" s="110">
        <v>3314</v>
      </c>
      <c r="B524" s="496" t="s">
        <v>403</v>
      </c>
      <c r="C524" s="496"/>
      <c r="D524" s="496"/>
      <c r="E524" s="496"/>
      <c r="F524" s="496"/>
      <c r="G524" s="496"/>
      <c r="H524" s="497"/>
    </row>
    <row r="525" spans="1:8" ht="15" customHeight="1" x14ac:dyDescent="0.2">
      <c r="A525" s="110">
        <v>3315</v>
      </c>
      <c r="B525" s="496" t="s">
        <v>404</v>
      </c>
      <c r="C525" s="496"/>
      <c r="D525" s="496"/>
      <c r="E525" s="496"/>
      <c r="F525" s="496"/>
      <c r="G525" s="496"/>
      <c r="H525" s="497"/>
    </row>
    <row r="526" spans="1:8" ht="15" customHeight="1" x14ac:dyDescent="0.2">
      <c r="A526" s="110">
        <v>3316</v>
      </c>
      <c r="B526" s="496" t="s">
        <v>1148</v>
      </c>
      <c r="C526" s="496"/>
      <c r="D526" s="496"/>
      <c r="E526" s="496"/>
      <c r="F526" s="496"/>
      <c r="G526" s="496"/>
      <c r="H526" s="497"/>
    </row>
    <row r="527" spans="1:8" ht="15" customHeight="1" x14ac:dyDescent="0.2">
      <c r="A527" s="110">
        <v>3317</v>
      </c>
      <c r="B527" s="496" t="s">
        <v>1149</v>
      </c>
      <c r="C527" s="496"/>
      <c r="D527" s="496"/>
      <c r="E527" s="496"/>
      <c r="F527" s="496"/>
      <c r="G527" s="496"/>
      <c r="H527" s="497"/>
    </row>
    <row r="528" spans="1:8" ht="15" customHeight="1" x14ac:dyDescent="0.2">
      <c r="A528" s="110">
        <v>3319</v>
      </c>
      <c r="B528" s="496" t="s">
        <v>1150</v>
      </c>
      <c r="C528" s="496"/>
      <c r="D528" s="496"/>
      <c r="E528" s="496"/>
      <c r="F528" s="496"/>
      <c r="G528" s="496"/>
      <c r="H528" s="497"/>
    </row>
    <row r="529" spans="1:8" ht="15" customHeight="1" x14ac:dyDescent="0.2">
      <c r="A529" s="110">
        <v>3320</v>
      </c>
      <c r="B529" s="496" t="s">
        <v>1151</v>
      </c>
      <c r="C529" s="496"/>
      <c r="D529" s="496"/>
      <c r="E529" s="496"/>
      <c r="F529" s="496"/>
      <c r="G529" s="496"/>
      <c r="H529" s="497"/>
    </row>
    <row r="530" spans="1:8" ht="15" customHeight="1" x14ac:dyDescent="0.2">
      <c r="A530" s="110">
        <v>3511</v>
      </c>
      <c r="B530" s="496" t="s">
        <v>2338</v>
      </c>
      <c r="C530" s="496"/>
      <c r="D530" s="496"/>
      <c r="E530" s="496"/>
      <c r="F530" s="496"/>
      <c r="G530" s="496"/>
      <c r="H530" s="497"/>
    </row>
    <row r="531" spans="1:8" ht="15" customHeight="1" x14ac:dyDescent="0.2">
      <c r="A531" s="110">
        <v>3512</v>
      </c>
      <c r="B531" s="496" t="s">
        <v>2339</v>
      </c>
      <c r="C531" s="496"/>
      <c r="D531" s="496"/>
      <c r="E531" s="496"/>
      <c r="F531" s="496"/>
      <c r="G531" s="496"/>
      <c r="H531" s="497"/>
    </row>
    <row r="532" spans="1:8" ht="15" customHeight="1" x14ac:dyDescent="0.2">
      <c r="A532" s="110">
        <v>3513</v>
      </c>
      <c r="B532" s="496" t="s">
        <v>1152</v>
      </c>
      <c r="C532" s="496"/>
      <c r="D532" s="496"/>
      <c r="E532" s="496"/>
      <c r="F532" s="496"/>
      <c r="G532" s="496"/>
      <c r="H532" s="497"/>
    </row>
    <row r="533" spans="1:8" ht="15" customHeight="1" x14ac:dyDescent="0.2">
      <c r="A533" s="110">
        <v>3514</v>
      </c>
      <c r="B533" s="496" t="s">
        <v>1153</v>
      </c>
      <c r="C533" s="496"/>
      <c r="D533" s="496"/>
      <c r="E533" s="496"/>
      <c r="F533" s="496"/>
      <c r="G533" s="496"/>
      <c r="H533" s="497"/>
    </row>
    <row r="534" spans="1:8" ht="15" customHeight="1" x14ac:dyDescent="0.2">
      <c r="A534" s="110">
        <v>3521</v>
      </c>
      <c r="B534" s="496" t="s">
        <v>2340</v>
      </c>
      <c r="C534" s="496"/>
      <c r="D534" s="496"/>
      <c r="E534" s="496"/>
      <c r="F534" s="496"/>
      <c r="G534" s="496"/>
      <c r="H534" s="497"/>
    </row>
    <row r="535" spans="1:8" ht="15" customHeight="1" x14ac:dyDescent="0.2">
      <c r="A535" s="110">
        <v>3522</v>
      </c>
      <c r="B535" s="496" t="s">
        <v>1154</v>
      </c>
      <c r="C535" s="496"/>
      <c r="D535" s="496"/>
      <c r="E535" s="496"/>
      <c r="F535" s="496"/>
      <c r="G535" s="496"/>
      <c r="H535" s="497"/>
    </row>
    <row r="536" spans="1:8" ht="15" customHeight="1" x14ac:dyDescent="0.2">
      <c r="A536" s="110">
        <v>3523</v>
      </c>
      <c r="B536" s="496" t="s">
        <v>1155</v>
      </c>
      <c r="C536" s="496"/>
      <c r="D536" s="496"/>
      <c r="E536" s="496"/>
      <c r="F536" s="496"/>
      <c r="G536" s="496"/>
      <c r="H536" s="497"/>
    </row>
    <row r="537" spans="1:8" ht="15" customHeight="1" x14ac:dyDescent="0.2">
      <c r="A537" s="110">
        <v>3530</v>
      </c>
      <c r="B537" s="496" t="s">
        <v>2236</v>
      </c>
      <c r="C537" s="496"/>
      <c r="D537" s="496"/>
      <c r="E537" s="496"/>
      <c r="F537" s="496"/>
      <c r="G537" s="496"/>
      <c r="H537" s="497"/>
    </row>
    <row r="538" spans="1:8" ht="15" customHeight="1" x14ac:dyDescent="0.2">
      <c r="A538" s="110">
        <v>3600</v>
      </c>
      <c r="B538" s="496" t="s">
        <v>2237</v>
      </c>
      <c r="C538" s="496"/>
      <c r="D538" s="496"/>
      <c r="E538" s="496"/>
      <c r="F538" s="496"/>
      <c r="G538" s="496"/>
      <c r="H538" s="497"/>
    </row>
    <row r="539" spans="1:8" ht="15" customHeight="1" x14ac:dyDescent="0.2">
      <c r="A539" s="110">
        <v>3700</v>
      </c>
      <c r="B539" s="496" t="s">
        <v>2238</v>
      </c>
      <c r="C539" s="496"/>
      <c r="D539" s="496"/>
      <c r="E539" s="496"/>
      <c r="F539" s="496"/>
      <c r="G539" s="496"/>
      <c r="H539" s="497"/>
    </row>
    <row r="540" spans="1:8" ht="15" customHeight="1" x14ac:dyDescent="0.2">
      <c r="A540" s="110">
        <v>3811</v>
      </c>
      <c r="B540" s="496" t="s">
        <v>2239</v>
      </c>
      <c r="C540" s="496"/>
      <c r="D540" s="496"/>
      <c r="E540" s="496"/>
      <c r="F540" s="496"/>
      <c r="G540" s="496"/>
      <c r="H540" s="497"/>
    </row>
    <row r="541" spans="1:8" ht="15" customHeight="1" x14ac:dyDescent="0.2">
      <c r="A541" s="110">
        <v>3812</v>
      </c>
      <c r="B541" s="496" t="s">
        <v>2240</v>
      </c>
      <c r="C541" s="496"/>
      <c r="D541" s="496"/>
      <c r="E541" s="496"/>
      <c r="F541" s="496"/>
      <c r="G541" s="496"/>
      <c r="H541" s="497"/>
    </row>
    <row r="542" spans="1:8" ht="15" customHeight="1" x14ac:dyDescent="0.2">
      <c r="A542" s="110">
        <v>3821</v>
      </c>
      <c r="B542" s="496" t="s">
        <v>462</v>
      </c>
      <c r="C542" s="496"/>
      <c r="D542" s="496"/>
      <c r="E542" s="496"/>
      <c r="F542" s="496"/>
      <c r="G542" s="496"/>
      <c r="H542" s="497"/>
    </row>
    <row r="543" spans="1:8" ht="15" customHeight="1" x14ac:dyDescent="0.2">
      <c r="A543" s="110">
        <v>3822</v>
      </c>
      <c r="B543" s="496" t="s">
        <v>463</v>
      </c>
      <c r="C543" s="496"/>
      <c r="D543" s="496"/>
      <c r="E543" s="496"/>
      <c r="F543" s="496"/>
      <c r="G543" s="496"/>
      <c r="H543" s="497"/>
    </row>
    <row r="544" spans="1:8" ht="15" customHeight="1" x14ac:dyDescent="0.2">
      <c r="A544" s="110">
        <v>3831</v>
      </c>
      <c r="B544" s="496" t="s">
        <v>615</v>
      </c>
      <c r="C544" s="496"/>
      <c r="D544" s="496"/>
      <c r="E544" s="496"/>
      <c r="F544" s="496"/>
      <c r="G544" s="496"/>
      <c r="H544" s="497"/>
    </row>
    <row r="545" spans="1:8" ht="15" customHeight="1" x14ac:dyDescent="0.2">
      <c r="A545" s="110">
        <v>3832</v>
      </c>
      <c r="B545" s="496" t="s">
        <v>616</v>
      </c>
      <c r="C545" s="496"/>
      <c r="D545" s="496"/>
      <c r="E545" s="496"/>
      <c r="F545" s="496"/>
      <c r="G545" s="496"/>
      <c r="H545" s="497"/>
    </row>
    <row r="546" spans="1:8" ht="15" customHeight="1" x14ac:dyDescent="0.2">
      <c r="A546" s="110">
        <v>3900</v>
      </c>
      <c r="B546" s="496" t="s">
        <v>617</v>
      </c>
      <c r="C546" s="496"/>
      <c r="D546" s="496"/>
      <c r="E546" s="496"/>
      <c r="F546" s="496"/>
      <c r="G546" s="496"/>
      <c r="H546" s="497"/>
    </row>
    <row r="547" spans="1:8" ht="15" customHeight="1" x14ac:dyDescent="0.2">
      <c r="A547" s="110">
        <v>4110</v>
      </c>
      <c r="B547" s="496" t="s">
        <v>618</v>
      </c>
      <c r="C547" s="496"/>
      <c r="D547" s="496"/>
      <c r="E547" s="496"/>
      <c r="F547" s="496"/>
      <c r="G547" s="496"/>
      <c r="H547" s="497"/>
    </row>
    <row r="548" spans="1:8" ht="15" customHeight="1" x14ac:dyDescent="0.2">
      <c r="A548" s="110">
        <v>4120</v>
      </c>
      <c r="B548" s="496" t="s">
        <v>619</v>
      </c>
      <c r="C548" s="496"/>
      <c r="D548" s="496"/>
      <c r="E548" s="496"/>
      <c r="F548" s="496"/>
      <c r="G548" s="496"/>
      <c r="H548" s="497"/>
    </row>
    <row r="549" spans="1:8" ht="15" customHeight="1" x14ac:dyDescent="0.2">
      <c r="A549" s="110">
        <v>4211</v>
      </c>
      <c r="B549" s="496" t="s">
        <v>620</v>
      </c>
      <c r="C549" s="496"/>
      <c r="D549" s="496"/>
      <c r="E549" s="496"/>
      <c r="F549" s="496"/>
      <c r="G549" s="496"/>
      <c r="H549" s="497"/>
    </row>
    <row r="550" spans="1:8" ht="15" customHeight="1" x14ac:dyDescent="0.2">
      <c r="A550" s="110">
        <v>4212</v>
      </c>
      <c r="B550" s="496" t="s">
        <v>621</v>
      </c>
      <c r="C550" s="496"/>
      <c r="D550" s="496"/>
      <c r="E550" s="496"/>
      <c r="F550" s="496"/>
      <c r="G550" s="496"/>
      <c r="H550" s="497"/>
    </row>
    <row r="551" spans="1:8" ht="15" customHeight="1" x14ac:dyDescent="0.2">
      <c r="A551" s="110">
        <v>4213</v>
      </c>
      <c r="B551" s="496" t="s">
        <v>622</v>
      </c>
      <c r="C551" s="496"/>
      <c r="D551" s="496"/>
      <c r="E551" s="496"/>
      <c r="F551" s="496"/>
      <c r="G551" s="496"/>
      <c r="H551" s="497"/>
    </row>
    <row r="552" spans="1:8" ht="15" customHeight="1" x14ac:dyDescent="0.2">
      <c r="A552" s="110">
        <v>4221</v>
      </c>
      <c r="B552" s="496" t="s">
        <v>623</v>
      </c>
      <c r="C552" s="496"/>
      <c r="D552" s="496"/>
      <c r="E552" s="496"/>
      <c r="F552" s="496"/>
      <c r="G552" s="496"/>
      <c r="H552" s="497"/>
    </row>
    <row r="553" spans="1:8" ht="15" customHeight="1" x14ac:dyDescent="0.2">
      <c r="A553" s="110">
        <v>4222</v>
      </c>
      <c r="B553" s="496" t="s">
        <v>2213</v>
      </c>
      <c r="C553" s="496"/>
      <c r="D553" s="496"/>
      <c r="E553" s="496"/>
      <c r="F553" s="496"/>
      <c r="G553" s="496"/>
      <c r="H553" s="497"/>
    </row>
    <row r="554" spans="1:8" ht="15" customHeight="1" x14ac:dyDescent="0.2">
      <c r="A554" s="110">
        <v>4291</v>
      </c>
      <c r="B554" s="496" t="s">
        <v>2214</v>
      </c>
      <c r="C554" s="496"/>
      <c r="D554" s="496"/>
      <c r="E554" s="496"/>
      <c r="F554" s="496"/>
      <c r="G554" s="496"/>
      <c r="H554" s="497"/>
    </row>
    <row r="555" spans="1:8" ht="15" customHeight="1" x14ac:dyDescent="0.2">
      <c r="A555" s="110">
        <v>4299</v>
      </c>
      <c r="B555" s="496" t="s">
        <v>2215</v>
      </c>
      <c r="C555" s="496"/>
      <c r="D555" s="496"/>
      <c r="E555" s="496"/>
      <c r="F555" s="496"/>
      <c r="G555" s="496"/>
      <c r="H555" s="497"/>
    </row>
    <row r="556" spans="1:8" ht="15" customHeight="1" x14ac:dyDescent="0.2">
      <c r="A556" s="110">
        <v>4311</v>
      </c>
      <c r="B556" s="496" t="s">
        <v>2216</v>
      </c>
      <c r="C556" s="496"/>
      <c r="D556" s="496"/>
      <c r="E556" s="496"/>
      <c r="F556" s="496"/>
      <c r="G556" s="496"/>
      <c r="H556" s="497"/>
    </row>
    <row r="557" spans="1:8" ht="15" customHeight="1" x14ac:dyDescent="0.2">
      <c r="A557" s="110">
        <v>4312</v>
      </c>
      <c r="B557" s="496" t="s">
        <v>2217</v>
      </c>
      <c r="C557" s="496"/>
      <c r="D557" s="496"/>
      <c r="E557" s="496"/>
      <c r="F557" s="496"/>
      <c r="G557" s="496"/>
      <c r="H557" s="497"/>
    </row>
    <row r="558" spans="1:8" ht="15" customHeight="1" x14ac:dyDescent="0.2">
      <c r="A558" s="110">
        <v>4313</v>
      </c>
      <c r="B558" s="496" t="s">
        <v>2218</v>
      </c>
      <c r="C558" s="496"/>
      <c r="D558" s="496"/>
      <c r="E558" s="496"/>
      <c r="F558" s="496"/>
      <c r="G558" s="496"/>
      <c r="H558" s="497"/>
    </row>
    <row r="559" spans="1:8" ht="15" customHeight="1" x14ac:dyDescent="0.2">
      <c r="A559" s="110">
        <v>4321</v>
      </c>
      <c r="B559" s="496" t="s">
        <v>3473</v>
      </c>
      <c r="C559" s="496"/>
      <c r="D559" s="496"/>
      <c r="E559" s="496"/>
      <c r="F559" s="496"/>
      <c r="G559" s="496"/>
      <c r="H559" s="497"/>
    </row>
    <row r="560" spans="1:8" ht="15" customHeight="1" x14ac:dyDescent="0.2">
      <c r="A560" s="110">
        <v>4322</v>
      </c>
      <c r="B560" s="496" t="s">
        <v>3823</v>
      </c>
      <c r="C560" s="496"/>
      <c r="D560" s="496"/>
      <c r="E560" s="496"/>
      <c r="F560" s="496"/>
      <c r="G560" s="496"/>
      <c r="H560" s="497"/>
    </row>
    <row r="561" spans="1:8" ht="15" customHeight="1" x14ac:dyDescent="0.2">
      <c r="A561" s="110">
        <v>4329</v>
      </c>
      <c r="B561" s="496" t="s">
        <v>3824</v>
      </c>
      <c r="C561" s="496"/>
      <c r="D561" s="496"/>
      <c r="E561" s="496"/>
      <c r="F561" s="496"/>
      <c r="G561" s="496"/>
      <c r="H561" s="497"/>
    </row>
    <row r="562" spans="1:8" ht="15" customHeight="1" x14ac:dyDescent="0.2">
      <c r="A562" s="110">
        <v>4331</v>
      </c>
      <c r="B562" s="496" t="s">
        <v>3825</v>
      </c>
      <c r="C562" s="496"/>
      <c r="D562" s="496"/>
      <c r="E562" s="496"/>
      <c r="F562" s="496"/>
      <c r="G562" s="496"/>
      <c r="H562" s="497"/>
    </row>
    <row r="563" spans="1:8" ht="15" customHeight="1" x14ac:dyDescent="0.2">
      <c r="A563" s="110">
        <v>4332</v>
      </c>
      <c r="B563" s="496" t="s">
        <v>3188</v>
      </c>
      <c r="C563" s="496"/>
      <c r="D563" s="496"/>
      <c r="E563" s="496"/>
      <c r="F563" s="496"/>
      <c r="G563" s="496"/>
      <c r="H563" s="497"/>
    </row>
    <row r="564" spans="1:8" ht="15" customHeight="1" x14ac:dyDescent="0.2">
      <c r="A564" s="110">
        <v>4333</v>
      </c>
      <c r="B564" s="496" t="s">
        <v>3189</v>
      </c>
      <c r="C564" s="496"/>
      <c r="D564" s="496"/>
      <c r="E564" s="496"/>
      <c r="F564" s="496"/>
      <c r="G564" s="496"/>
      <c r="H564" s="497"/>
    </row>
    <row r="565" spans="1:8" ht="15" customHeight="1" x14ac:dyDescent="0.2">
      <c r="A565" s="110">
        <v>4334</v>
      </c>
      <c r="B565" s="496" t="s">
        <v>3190</v>
      </c>
      <c r="C565" s="496"/>
      <c r="D565" s="496"/>
      <c r="E565" s="496"/>
      <c r="F565" s="496"/>
      <c r="G565" s="496"/>
      <c r="H565" s="497"/>
    </row>
    <row r="566" spans="1:8" ht="15" customHeight="1" x14ac:dyDescent="0.2">
      <c r="A566" s="110">
        <v>4339</v>
      </c>
      <c r="B566" s="496" t="s">
        <v>3826</v>
      </c>
      <c r="C566" s="496"/>
      <c r="D566" s="496"/>
      <c r="E566" s="496"/>
      <c r="F566" s="496"/>
      <c r="G566" s="496"/>
      <c r="H566" s="497"/>
    </row>
    <row r="567" spans="1:8" ht="15" customHeight="1" x14ac:dyDescent="0.2">
      <c r="A567" s="110">
        <v>4391</v>
      </c>
      <c r="B567" s="496" t="s">
        <v>1438</v>
      </c>
      <c r="C567" s="496"/>
      <c r="D567" s="496"/>
      <c r="E567" s="496"/>
      <c r="F567" s="496"/>
      <c r="G567" s="496"/>
      <c r="H567" s="497"/>
    </row>
    <row r="568" spans="1:8" ht="15" customHeight="1" x14ac:dyDescent="0.2">
      <c r="A568" s="110">
        <v>4399</v>
      </c>
      <c r="B568" s="496" t="s">
        <v>1439</v>
      </c>
      <c r="C568" s="496"/>
      <c r="D568" s="496"/>
      <c r="E568" s="496"/>
      <c r="F568" s="496"/>
      <c r="G568" s="496"/>
      <c r="H568" s="497"/>
    </row>
    <row r="569" spans="1:8" ht="15" customHeight="1" x14ac:dyDescent="0.2">
      <c r="A569" s="110">
        <v>4511</v>
      </c>
      <c r="B569" s="496" t="s">
        <v>3941</v>
      </c>
      <c r="C569" s="496"/>
      <c r="D569" s="496"/>
      <c r="E569" s="496"/>
      <c r="F569" s="496"/>
      <c r="G569" s="496"/>
      <c r="H569" s="497"/>
    </row>
    <row r="570" spans="1:8" ht="15" customHeight="1" x14ac:dyDescent="0.2">
      <c r="A570" s="110">
        <v>4519</v>
      </c>
      <c r="B570" s="496" t="s">
        <v>3942</v>
      </c>
      <c r="C570" s="496"/>
      <c r="D570" s="496"/>
      <c r="E570" s="496"/>
      <c r="F570" s="496"/>
      <c r="G570" s="496"/>
      <c r="H570" s="497"/>
    </row>
    <row r="571" spans="1:8" ht="15" customHeight="1" x14ac:dyDescent="0.2">
      <c r="A571" s="110">
        <v>4520</v>
      </c>
      <c r="B571" s="496" t="s">
        <v>3191</v>
      </c>
      <c r="C571" s="496"/>
      <c r="D571" s="496"/>
      <c r="E571" s="496"/>
      <c r="F571" s="496"/>
      <c r="G571" s="496"/>
      <c r="H571" s="497"/>
    </row>
    <row r="572" spans="1:8" ht="15" customHeight="1" x14ac:dyDescent="0.2">
      <c r="A572" s="110">
        <v>4531</v>
      </c>
      <c r="B572" s="496" t="s">
        <v>3943</v>
      </c>
      <c r="C572" s="496"/>
      <c r="D572" s="496"/>
      <c r="E572" s="496"/>
      <c r="F572" s="496"/>
      <c r="G572" s="496"/>
      <c r="H572" s="497"/>
    </row>
    <row r="573" spans="1:8" ht="15" customHeight="1" x14ac:dyDescent="0.2">
      <c r="A573" s="110">
        <v>4532</v>
      </c>
      <c r="B573" s="496" t="s">
        <v>738</v>
      </c>
      <c r="C573" s="496"/>
      <c r="D573" s="496"/>
      <c r="E573" s="496"/>
      <c r="F573" s="496"/>
      <c r="G573" s="496"/>
      <c r="H573" s="497"/>
    </row>
    <row r="574" spans="1:8" ht="15" customHeight="1" x14ac:dyDescent="0.2">
      <c r="A574" s="110">
        <v>4540</v>
      </c>
      <c r="B574" s="496" t="s">
        <v>739</v>
      </c>
      <c r="C574" s="496"/>
      <c r="D574" s="496"/>
      <c r="E574" s="496"/>
      <c r="F574" s="496"/>
      <c r="G574" s="496"/>
      <c r="H574" s="497"/>
    </row>
    <row r="575" spans="1:8" ht="15" customHeight="1" x14ac:dyDescent="0.2">
      <c r="A575" s="110">
        <v>4611</v>
      </c>
      <c r="B575" s="496" t="s">
        <v>740</v>
      </c>
      <c r="C575" s="496"/>
      <c r="D575" s="496"/>
      <c r="E575" s="496"/>
      <c r="F575" s="496"/>
      <c r="G575" s="496"/>
      <c r="H575" s="497"/>
    </row>
    <row r="576" spans="1:8" ht="15" customHeight="1" x14ac:dyDescent="0.2">
      <c r="A576" s="110">
        <v>4612</v>
      </c>
      <c r="B576" s="496" t="s">
        <v>2807</v>
      </c>
      <c r="C576" s="496"/>
      <c r="D576" s="496"/>
      <c r="E576" s="496"/>
      <c r="F576" s="496"/>
      <c r="G576" s="496"/>
      <c r="H576" s="497"/>
    </row>
    <row r="577" spans="1:8" ht="15" customHeight="1" x14ac:dyDescent="0.2">
      <c r="A577" s="110">
        <v>4613</v>
      </c>
      <c r="B577" s="496" t="s">
        <v>1663</v>
      </c>
      <c r="C577" s="496"/>
      <c r="D577" s="496"/>
      <c r="E577" s="496"/>
      <c r="F577" s="496"/>
      <c r="G577" s="496"/>
      <c r="H577" s="497"/>
    </row>
    <row r="578" spans="1:8" ht="15" customHeight="1" x14ac:dyDescent="0.2">
      <c r="A578" s="110">
        <v>4614</v>
      </c>
      <c r="B578" s="496" t="s">
        <v>1664</v>
      </c>
      <c r="C578" s="496"/>
      <c r="D578" s="496"/>
      <c r="E578" s="496"/>
      <c r="F578" s="496"/>
      <c r="G578" s="496"/>
      <c r="H578" s="497"/>
    </row>
    <row r="579" spans="1:8" ht="15" customHeight="1" x14ac:dyDescent="0.2">
      <c r="A579" s="110">
        <v>4615</v>
      </c>
      <c r="B579" s="496" t="s">
        <v>1665</v>
      </c>
      <c r="C579" s="496"/>
      <c r="D579" s="496"/>
      <c r="E579" s="496"/>
      <c r="F579" s="496"/>
      <c r="G579" s="496"/>
      <c r="H579" s="497"/>
    </row>
    <row r="580" spans="1:8" ht="15" customHeight="1" x14ac:dyDescent="0.2">
      <c r="A580" s="110">
        <v>4616</v>
      </c>
      <c r="B580" s="496" t="s">
        <v>1666</v>
      </c>
      <c r="C580" s="496"/>
      <c r="D580" s="496"/>
      <c r="E580" s="496"/>
      <c r="F580" s="496"/>
      <c r="G580" s="496"/>
      <c r="H580" s="497"/>
    </row>
    <row r="581" spans="1:8" ht="15" customHeight="1" x14ac:dyDescent="0.2">
      <c r="A581" s="110">
        <v>4617</v>
      </c>
      <c r="B581" s="496" t="s">
        <v>1667</v>
      </c>
      <c r="C581" s="496"/>
      <c r="D581" s="496"/>
      <c r="E581" s="496"/>
      <c r="F581" s="496"/>
      <c r="G581" s="496"/>
      <c r="H581" s="497"/>
    </row>
    <row r="582" spans="1:8" ht="15" customHeight="1" x14ac:dyDescent="0.2">
      <c r="A582" s="110">
        <v>4618</v>
      </c>
      <c r="B582" s="496" t="s">
        <v>1668</v>
      </c>
      <c r="C582" s="496"/>
      <c r="D582" s="496"/>
      <c r="E582" s="496"/>
      <c r="F582" s="496"/>
      <c r="G582" s="496"/>
      <c r="H582" s="497"/>
    </row>
    <row r="583" spans="1:8" ht="15" customHeight="1" x14ac:dyDescent="0.2">
      <c r="A583" s="110">
        <v>4619</v>
      </c>
      <c r="B583" s="496" t="s">
        <v>1669</v>
      </c>
      <c r="C583" s="496"/>
      <c r="D583" s="496"/>
      <c r="E583" s="496"/>
      <c r="F583" s="496"/>
      <c r="G583" s="496"/>
      <c r="H583" s="497"/>
    </row>
    <row r="584" spans="1:8" ht="15" customHeight="1" x14ac:dyDescent="0.2">
      <c r="A584" s="110">
        <v>4621</v>
      </c>
      <c r="B584" s="496" t="s">
        <v>1670</v>
      </c>
      <c r="C584" s="496"/>
      <c r="D584" s="496"/>
      <c r="E584" s="496"/>
      <c r="F584" s="496"/>
      <c r="G584" s="496"/>
      <c r="H584" s="497"/>
    </row>
    <row r="585" spans="1:8" ht="15" customHeight="1" x14ac:dyDescent="0.2">
      <c r="A585" s="110">
        <v>4622</v>
      </c>
      <c r="B585" s="496" t="s">
        <v>1513</v>
      </c>
      <c r="C585" s="496"/>
      <c r="D585" s="496"/>
      <c r="E585" s="496"/>
      <c r="F585" s="496"/>
      <c r="G585" s="496"/>
      <c r="H585" s="497"/>
    </row>
    <row r="586" spans="1:8" ht="15" customHeight="1" x14ac:dyDescent="0.2">
      <c r="A586" s="110">
        <v>4623</v>
      </c>
      <c r="B586" s="496" t="s">
        <v>1514</v>
      </c>
      <c r="C586" s="496"/>
      <c r="D586" s="496"/>
      <c r="E586" s="496"/>
      <c r="F586" s="496"/>
      <c r="G586" s="496"/>
      <c r="H586" s="497"/>
    </row>
    <row r="587" spans="1:8" ht="15" customHeight="1" x14ac:dyDescent="0.2">
      <c r="A587" s="110">
        <v>4624</v>
      </c>
      <c r="B587" s="496" t="s">
        <v>1671</v>
      </c>
      <c r="C587" s="496"/>
      <c r="D587" s="496"/>
      <c r="E587" s="496"/>
      <c r="F587" s="496"/>
      <c r="G587" s="496"/>
      <c r="H587" s="497"/>
    </row>
    <row r="588" spans="1:8" ht="15" customHeight="1" x14ac:dyDescent="0.2">
      <c r="A588" s="110">
        <v>4631</v>
      </c>
      <c r="B588" s="496" t="s">
        <v>1672</v>
      </c>
      <c r="C588" s="496"/>
      <c r="D588" s="496"/>
      <c r="E588" s="496"/>
      <c r="F588" s="496"/>
      <c r="G588" s="496"/>
      <c r="H588" s="497"/>
    </row>
    <row r="589" spans="1:8" ht="15" customHeight="1" x14ac:dyDescent="0.2">
      <c r="A589" s="110">
        <v>4632</v>
      </c>
      <c r="B589" s="496" t="s">
        <v>1673</v>
      </c>
      <c r="C589" s="496"/>
      <c r="D589" s="496"/>
      <c r="E589" s="496"/>
      <c r="F589" s="496"/>
      <c r="G589" s="496"/>
      <c r="H589" s="497"/>
    </row>
    <row r="590" spans="1:8" ht="15" customHeight="1" x14ac:dyDescent="0.2">
      <c r="A590" s="110">
        <v>4633</v>
      </c>
      <c r="B590" s="496" t="s">
        <v>1674</v>
      </c>
      <c r="C590" s="496"/>
      <c r="D590" s="496"/>
      <c r="E590" s="496"/>
      <c r="F590" s="496"/>
      <c r="G590" s="496"/>
      <c r="H590" s="497"/>
    </row>
    <row r="591" spans="1:8" ht="15" customHeight="1" x14ac:dyDescent="0.2">
      <c r="A591" s="110">
        <v>4634</v>
      </c>
      <c r="B591" s="496" t="s">
        <v>1675</v>
      </c>
      <c r="C591" s="496"/>
      <c r="D591" s="496"/>
      <c r="E591" s="496"/>
      <c r="F591" s="496"/>
      <c r="G591" s="496"/>
      <c r="H591" s="497"/>
    </row>
    <row r="592" spans="1:8" ht="15" customHeight="1" x14ac:dyDescent="0.2">
      <c r="A592" s="110">
        <v>4635</v>
      </c>
      <c r="B592" s="496" t="s">
        <v>1676</v>
      </c>
      <c r="C592" s="496"/>
      <c r="D592" s="496"/>
      <c r="E592" s="496"/>
      <c r="F592" s="496"/>
      <c r="G592" s="496"/>
      <c r="H592" s="497"/>
    </row>
    <row r="593" spans="1:8" ht="15" customHeight="1" x14ac:dyDescent="0.2">
      <c r="A593" s="110">
        <v>4636</v>
      </c>
      <c r="B593" s="496" t="s">
        <v>1677</v>
      </c>
      <c r="C593" s="496"/>
      <c r="D593" s="496"/>
      <c r="E593" s="496"/>
      <c r="F593" s="496"/>
      <c r="G593" s="496"/>
      <c r="H593" s="497"/>
    </row>
    <row r="594" spans="1:8" ht="15" customHeight="1" x14ac:dyDescent="0.2">
      <c r="A594" s="110">
        <v>4637</v>
      </c>
      <c r="B594" s="496" t="s">
        <v>1678</v>
      </c>
      <c r="C594" s="496"/>
      <c r="D594" s="496"/>
      <c r="E594" s="496"/>
      <c r="F594" s="496"/>
      <c r="G594" s="496"/>
      <c r="H594" s="497"/>
    </row>
    <row r="595" spans="1:8" ht="15" customHeight="1" x14ac:dyDescent="0.2">
      <c r="A595" s="110">
        <v>4638</v>
      </c>
      <c r="B595" s="496" t="s">
        <v>3418</v>
      </c>
      <c r="C595" s="496"/>
      <c r="D595" s="496"/>
      <c r="E595" s="496"/>
      <c r="F595" s="496"/>
      <c r="G595" s="496"/>
      <c r="H595" s="497"/>
    </row>
    <row r="596" spans="1:8" ht="15" customHeight="1" x14ac:dyDescent="0.2">
      <c r="A596" s="110">
        <v>4639</v>
      </c>
      <c r="B596" s="496" t="s">
        <v>3419</v>
      </c>
      <c r="C596" s="496"/>
      <c r="D596" s="496"/>
      <c r="E596" s="496"/>
      <c r="F596" s="496"/>
      <c r="G596" s="496"/>
      <c r="H596" s="497"/>
    </row>
    <row r="597" spans="1:8" ht="15" customHeight="1" x14ac:dyDescent="0.2">
      <c r="A597" s="110">
        <v>4641</v>
      </c>
      <c r="B597" s="496" t="s">
        <v>1518</v>
      </c>
      <c r="C597" s="496"/>
      <c r="D597" s="496"/>
      <c r="E597" s="496"/>
      <c r="F597" s="496"/>
      <c r="G597" s="496"/>
      <c r="H597" s="497"/>
    </row>
    <row r="598" spans="1:8" ht="15" customHeight="1" x14ac:dyDescent="0.2">
      <c r="A598" s="110">
        <v>4642</v>
      </c>
      <c r="B598" s="496" t="s">
        <v>3420</v>
      </c>
      <c r="C598" s="496"/>
      <c r="D598" s="496"/>
      <c r="E598" s="496"/>
      <c r="F598" s="496"/>
      <c r="G598" s="496"/>
      <c r="H598" s="497"/>
    </row>
    <row r="599" spans="1:8" ht="15" customHeight="1" x14ac:dyDescent="0.2">
      <c r="A599" s="110">
        <v>4643</v>
      </c>
      <c r="B599" s="496" t="s">
        <v>1942</v>
      </c>
      <c r="C599" s="496"/>
      <c r="D599" s="496"/>
      <c r="E599" s="496"/>
      <c r="F599" s="496"/>
      <c r="G599" s="496"/>
      <c r="H599" s="497"/>
    </row>
    <row r="600" spans="1:8" ht="15" customHeight="1" x14ac:dyDescent="0.2">
      <c r="A600" s="110">
        <v>4644</v>
      </c>
      <c r="B600" s="496" t="s">
        <v>1994</v>
      </c>
      <c r="C600" s="496"/>
      <c r="D600" s="496"/>
      <c r="E600" s="496"/>
      <c r="F600" s="496"/>
      <c r="G600" s="496"/>
      <c r="H600" s="497"/>
    </row>
    <row r="601" spans="1:8" ht="15" customHeight="1" x14ac:dyDescent="0.2">
      <c r="A601" s="110">
        <v>4645</v>
      </c>
      <c r="B601" s="496" t="s">
        <v>1519</v>
      </c>
      <c r="C601" s="496"/>
      <c r="D601" s="496"/>
      <c r="E601" s="496"/>
      <c r="F601" s="496"/>
      <c r="G601" s="496"/>
      <c r="H601" s="497"/>
    </row>
    <row r="602" spans="1:8" ht="15" customHeight="1" x14ac:dyDescent="0.2">
      <c r="A602" s="110">
        <v>4646</v>
      </c>
      <c r="B602" s="496" t="s">
        <v>1995</v>
      </c>
      <c r="C602" s="496"/>
      <c r="D602" s="496"/>
      <c r="E602" s="496"/>
      <c r="F602" s="496"/>
      <c r="G602" s="496"/>
      <c r="H602" s="497"/>
    </row>
    <row r="603" spans="1:8" ht="15" customHeight="1" x14ac:dyDescent="0.2">
      <c r="A603" s="110">
        <v>4647</v>
      </c>
      <c r="B603" s="496" t="s">
        <v>1996</v>
      </c>
      <c r="C603" s="496"/>
      <c r="D603" s="496"/>
      <c r="E603" s="496"/>
      <c r="F603" s="496"/>
      <c r="G603" s="496"/>
      <c r="H603" s="497"/>
    </row>
    <row r="604" spans="1:8" ht="15" customHeight="1" x14ac:dyDescent="0.2">
      <c r="A604" s="110">
        <v>4648</v>
      </c>
      <c r="B604" s="496" t="s">
        <v>2716</v>
      </c>
      <c r="C604" s="496"/>
      <c r="D604" s="496"/>
      <c r="E604" s="496"/>
      <c r="F604" s="496"/>
      <c r="G604" s="496"/>
      <c r="H604" s="497"/>
    </row>
    <row r="605" spans="1:8" ht="15" customHeight="1" x14ac:dyDescent="0.2">
      <c r="A605" s="110">
        <v>4649</v>
      </c>
      <c r="B605" s="496" t="s">
        <v>2717</v>
      </c>
      <c r="C605" s="496"/>
      <c r="D605" s="496"/>
      <c r="E605" s="496"/>
      <c r="F605" s="496"/>
      <c r="G605" s="496"/>
      <c r="H605" s="497"/>
    </row>
    <row r="606" spans="1:8" ht="15" customHeight="1" x14ac:dyDescent="0.2">
      <c r="A606" s="110">
        <v>4651</v>
      </c>
      <c r="B606" s="496" t="s">
        <v>2096</v>
      </c>
      <c r="C606" s="496"/>
      <c r="D606" s="496"/>
      <c r="E606" s="496"/>
      <c r="F606" s="496"/>
      <c r="G606" s="496"/>
      <c r="H606" s="497"/>
    </row>
    <row r="607" spans="1:8" ht="15" customHeight="1" x14ac:dyDescent="0.2">
      <c r="A607" s="110">
        <v>4652</v>
      </c>
      <c r="B607" s="496" t="s">
        <v>1623</v>
      </c>
      <c r="C607" s="496"/>
      <c r="D607" s="496"/>
      <c r="E607" s="496"/>
      <c r="F607" s="496"/>
      <c r="G607" s="496"/>
      <c r="H607" s="497"/>
    </row>
    <row r="608" spans="1:8" ht="15" customHeight="1" x14ac:dyDescent="0.2">
      <c r="A608" s="110">
        <v>4661</v>
      </c>
      <c r="B608" s="496" t="s">
        <v>1646</v>
      </c>
      <c r="C608" s="496"/>
      <c r="D608" s="496"/>
      <c r="E608" s="496"/>
      <c r="F608" s="496"/>
      <c r="G608" s="496"/>
      <c r="H608" s="497"/>
    </row>
    <row r="609" spans="1:8" ht="15" customHeight="1" x14ac:dyDescent="0.2">
      <c r="A609" s="110">
        <v>4662</v>
      </c>
      <c r="B609" s="496" t="s">
        <v>1182</v>
      </c>
      <c r="C609" s="496"/>
      <c r="D609" s="496"/>
      <c r="E609" s="496"/>
      <c r="F609" s="496"/>
      <c r="G609" s="496"/>
      <c r="H609" s="497"/>
    </row>
    <row r="610" spans="1:8" ht="15" customHeight="1" x14ac:dyDescent="0.2">
      <c r="A610" s="110">
        <v>4663</v>
      </c>
      <c r="B610" s="496" t="s">
        <v>1183</v>
      </c>
      <c r="C610" s="496"/>
      <c r="D610" s="496"/>
      <c r="E610" s="496"/>
      <c r="F610" s="496"/>
      <c r="G610" s="496"/>
      <c r="H610" s="497"/>
    </row>
    <row r="611" spans="1:8" ht="15" customHeight="1" x14ac:dyDescent="0.2">
      <c r="A611" s="110">
        <v>4664</v>
      </c>
      <c r="B611" s="496" t="s">
        <v>2477</v>
      </c>
      <c r="C611" s="496"/>
      <c r="D611" s="496"/>
      <c r="E611" s="496"/>
      <c r="F611" s="496"/>
      <c r="G611" s="496"/>
      <c r="H611" s="497"/>
    </row>
    <row r="612" spans="1:8" ht="15" customHeight="1" x14ac:dyDescent="0.2">
      <c r="A612" s="110">
        <v>4665</v>
      </c>
      <c r="B612" s="496" t="s">
        <v>2478</v>
      </c>
      <c r="C612" s="496"/>
      <c r="D612" s="496"/>
      <c r="E612" s="496"/>
      <c r="F612" s="496"/>
      <c r="G612" s="496"/>
      <c r="H612" s="497"/>
    </row>
    <row r="613" spans="1:8" ht="15" customHeight="1" x14ac:dyDescent="0.2">
      <c r="A613" s="110">
        <v>4666</v>
      </c>
      <c r="B613" s="496" t="s">
        <v>1184</v>
      </c>
      <c r="C613" s="496"/>
      <c r="D613" s="496"/>
      <c r="E613" s="496"/>
      <c r="F613" s="496"/>
      <c r="G613" s="496"/>
      <c r="H613" s="497"/>
    </row>
    <row r="614" spans="1:8" ht="15" customHeight="1" x14ac:dyDescent="0.2">
      <c r="A614" s="110">
        <v>4669</v>
      </c>
      <c r="B614" s="496" t="s">
        <v>2479</v>
      </c>
      <c r="C614" s="496"/>
      <c r="D614" s="496"/>
      <c r="E614" s="496"/>
      <c r="F614" s="496"/>
      <c r="G614" s="496"/>
      <c r="H614" s="497"/>
    </row>
    <row r="615" spans="1:8" ht="15" customHeight="1" x14ac:dyDescent="0.2">
      <c r="A615" s="110">
        <v>4671</v>
      </c>
      <c r="B615" s="496" t="s">
        <v>2480</v>
      </c>
      <c r="C615" s="496"/>
      <c r="D615" s="496"/>
      <c r="E615" s="496"/>
      <c r="F615" s="496"/>
      <c r="G615" s="496"/>
      <c r="H615" s="497"/>
    </row>
    <row r="616" spans="1:8" ht="15" customHeight="1" x14ac:dyDescent="0.2">
      <c r="A616" s="110">
        <v>4672</v>
      </c>
      <c r="B616" s="496" t="s">
        <v>2161</v>
      </c>
      <c r="C616" s="496"/>
      <c r="D616" s="496"/>
      <c r="E616" s="496"/>
      <c r="F616" s="496"/>
      <c r="G616" s="496"/>
      <c r="H616" s="497"/>
    </row>
    <row r="617" spans="1:8" ht="15" customHeight="1" x14ac:dyDescent="0.2">
      <c r="A617" s="110">
        <v>4673</v>
      </c>
      <c r="B617" s="496" t="s">
        <v>3966</v>
      </c>
      <c r="C617" s="496"/>
      <c r="D617" s="496"/>
      <c r="E617" s="496"/>
      <c r="F617" s="496"/>
      <c r="G617" s="496"/>
      <c r="H617" s="497"/>
    </row>
    <row r="618" spans="1:8" ht="15" customHeight="1" x14ac:dyDescent="0.2">
      <c r="A618" s="110">
        <v>4674</v>
      </c>
      <c r="B618" s="496" t="s">
        <v>3967</v>
      </c>
      <c r="C618" s="496"/>
      <c r="D618" s="496"/>
      <c r="E618" s="496"/>
      <c r="F618" s="496"/>
      <c r="G618" s="496"/>
      <c r="H618" s="497"/>
    </row>
    <row r="619" spans="1:8" ht="15" customHeight="1" x14ac:dyDescent="0.2">
      <c r="A619" s="110">
        <v>4675</v>
      </c>
      <c r="B619" s="496" t="s">
        <v>1680</v>
      </c>
      <c r="C619" s="496"/>
      <c r="D619" s="496"/>
      <c r="E619" s="496"/>
      <c r="F619" s="496"/>
      <c r="G619" s="496"/>
      <c r="H619" s="497"/>
    </row>
    <row r="620" spans="1:8" ht="15" customHeight="1" x14ac:dyDescent="0.2">
      <c r="A620" s="110">
        <v>4676</v>
      </c>
      <c r="B620" s="496" t="s">
        <v>1181</v>
      </c>
      <c r="C620" s="496"/>
      <c r="D620" s="496"/>
      <c r="E620" s="496"/>
      <c r="F620" s="496"/>
      <c r="G620" s="496"/>
      <c r="H620" s="497"/>
    </row>
    <row r="621" spans="1:8" ht="15" customHeight="1" x14ac:dyDescent="0.2">
      <c r="A621" s="110">
        <v>4677</v>
      </c>
      <c r="B621" s="496" t="s">
        <v>3968</v>
      </c>
      <c r="C621" s="496"/>
      <c r="D621" s="496"/>
      <c r="E621" s="496"/>
      <c r="F621" s="496"/>
      <c r="G621" s="496"/>
      <c r="H621" s="497"/>
    </row>
    <row r="622" spans="1:8" ht="15" customHeight="1" x14ac:dyDescent="0.2">
      <c r="A622" s="110">
        <v>4690</v>
      </c>
      <c r="B622" s="496" t="s">
        <v>3969</v>
      </c>
      <c r="C622" s="496"/>
      <c r="D622" s="496"/>
      <c r="E622" s="496"/>
      <c r="F622" s="496"/>
      <c r="G622" s="496"/>
      <c r="H622" s="497"/>
    </row>
    <row r="623" spans="1:8" ht="15" customHeight="1" x14ac:dyDescent="0.2">
      <c r="A623" s="110">
        <v>4711</v>
      </c>
      <c r="B623" s="496" t="s">
        <v>3970</v>
      </c>
      <c r="C623" s="496"/>
      <c r="D623" s="496"/>
      <c r="E623" s="496"/>
      <c r="F623" s="496"/>
      <c r="G623" s="496"/>
      <c r="H623" s="497"/>
    </row>
    <row r="624" spans="1:8" ht="15" customHeight="1" x14ac:dyDescent="0.2">
      <c r="A624" s="110">
        <v>4719</v>
      </c>
      <c r="B624" s="496" t="s">
        <v>2606</v>
      </c>
      <c r="C624" s="496"/>
      <c r="D624" s="496"/>
      <c r="E624" s="496"/>
      <c r="F624" s="496"/>
      <c r="G624" s="496"/>
      <c r="H624" s="497"/>
    </row>
    <row r="625" spans="1:8" ht="15" customHeight="1" x14ac:dyDescent="0.2">
      <c r="A625" s="110">
        <v>4721</v>
      </c>
      <c r="B625" s="496" t="s">
        <v>2607</v>
      </c>
      <c r="C625" s="496"/>
      <c r="D625" s="496"/>
      <c r="E625" s="496"/>
      <c r="F625" s="496"/>
      <c r="G625" s="496"/>
      <c r="H625" s="497"/>
    </row>
    <row r="626" spans="1:8" ht="15" customHeight="1" x14ac:dyDescent="0.2">
      <c r="A626" s="110">
        <v>4722</v>
      </c>
      <c r="B626" s="496" t="s">
        <v>2417</v>
      </c>
      <c r="C626" s="496"/>
      <c r="D626" s="496"/>
      <c r="E626" s="496"/>
      <c r="F626" s="496"/>
      <c r="G626" s="496"/>
      <c r="H626" s="497"/>
    </row>
    <row r="627" spans="1:8" ht="15" customHeight="1" x14ac:dyDescent="0.2">
      <c r="A627" s="110">
        <v>4723</v>
      </c>
      <c r="B627" s="496" t="s">
        <v>1917</v>
      </c>
      <c r="C627" s="496"/>
      <c r="D627" s="496"/>
      <c r="E627" s="496"/>
      <c r="F627" s="496"/>
      <c r="G627" s="496"/>
      <c r="H627" s="497"/>
    </row>
    <row r="628" spans="1:8" ht="15" customHeight="1" x14ac:dyDescent="0.2">
      <c r="A628" s="110">
        <v>4724</v>
      </c>
      <c r="B628" s="496" t="s">
        <v>575</v>
      </c>
      <c r="C628" s="496"/>
      <c r="D628" s="496"/>
      <c r="E628" s="496"/>
      <c r="F628" s="496"/>
      <c r="G628" s="496"/>
      <c r="H628" s="497"/>
    </row>
    <row r="629" spans="1:8" ht="15" customHeight="1" x14ac:dyDescent="0.2">
      <c r="A629" s="110">
        <v>4725</v>
      </c>
      <c r="B629" s="496" t="s">
        <v>576</v>
      </c>
      <c r="C629" s="496"/>
      <c r="D629" s="496"/>
      <c r="E629" s="496"/>
      <c r="F629" s="496"/>
      <c r="G629" s="496"/>
      <c r="H629" s="497"/>
    </row>
    <row r="630" spans="1:8" ht="15" customHeight="1" x14ac:dyDescent="0.2">
      <c r="A630" s="110">
        <v>4726</v>
      </c>
      <c r="B630" s="496" t="s">
        <v>577</v>
      </c>
      <c r="C630" s="496"/>
      <c r="D630" s="496"/>
      <c r="E630" s="496"/>
      <c r="F630" s="496"/>
      <c r="G630" s="496"/>
      <c r="H630" s="497"/>
    </row>
    <row r="631" spans="1:8" ht="15" customHeight="1" x14ac:dyDescent="0.2">
      <c r="A631" s="110">
        <v>4729</v>
      </c>
      <c r="B631" s="496" t="s">
        <v>578</v>
      </c>
      <c r="C631" s="496"/>
      <c r="D631" s="496"/>
      <c r="E631" s="496"/>
      <c r="F631" s="496"/>
      <c r="G631" s="496"/>
      <c r="H631" s="497"/>
    </row>
    <row r="632" spans="1:8" ht="15" customHeight="1" x14ac:dyDescent="0.2">
      <c r="A632" s="110">
        <v>4730</v>
      </c>
      <c r="B632" s="496" t="s">
        <v>579</v>
      </c>
      <c r="C632" s="496"/>
      <c r="D632" s="496"/>
      <c r="E632" s="496"/>
      <c r="F632" s="496"/>
      <c r="G632" s="496"/>
      <c r="H632" s="497"/>
    </row>
    <row r="633" spans="1:8" ht="15" customHeight="1" x14ac:dyDescent="0.2">
      <c r="A633" s="110">
        <v>4741</v>
      </c>
      <c r="B633" s="496" t="s">
        <v>580</v>
      </c>
      <c r="C633" s="496"/>
      <c r="D633" s="496"/>
      <c r="E633" s="496"/>
      <c r="F633" s="496"/>
      <c r="G633" s="496"/>
      <c r="H633" s="497"/>
    </row>
    <row r="634" spans="1:8" ht="15" customHeight="1" x14ac:dyDescent="0.2">
      <c r="A634" s="110">
        <v>4742</v>
      </c>
      <c r="B634" s="496" t="s">
        <v>3946</v>
      </c>
      <c r="C634" s="496"/>
      <c r="D634" s="496"/>
      <c r="E634" s="496"/>
      <c r="F634" s="496"/>
      <c r="G634" s="496"/>
      <c r="H634" s="497"/>
    </row>
    <row r="635" spans="1:8" ht="15" customHeight="1" x14ac:dyDescent="0.2">
      <c r="A635" s="110">
        <v>4743</v>
      </c>
      <c r="B635" s="496" t="s">
        <v>1789</v>
      </c>
      <c r="C635" s="496"/>
      <c r="D635" s="496"/>
      <c r="E635" s="496"/>
      <c r="F635" s="496"/>
      <c r="G635" s="496"/>
      <c r="H635" s="497"/>
    </row>
    <row r="636" spans="1:8" ht="15" customHeight="1" x14ac:dyDescent="0.2">
      <c r="A636" s="110">
        <v>4751</v>
      </c>
      <c r="B636" s="496" t="s">
        <v>1368</v>
      </c>
      <c r="C636" s="496"/>
      <c r="D636" s="496"/>
      <c r="E636" s="496"/>
      <c r="F636" s="496"/>
      <c r="G636" s="496"/>
      <c r="H636" s="497"/>
    </row>
    <row r="637" spans="1:8" ht="15" customHeight="1" x14ac:dyDescent="0.2">
      <c r="A637" s="110">
        <v>4752</v>
      </c>
      <c r="B637" s="496" t="s">
        <v>1369</v>
      </c>
      <c r="C637" s="496"/>
      <c r="D637" s="496"/>
      <c r="E637" s="496"/>
      <c r="F637" s="496"/>
      <c r="G637" s="496"/>
      <c r="H637" s="497"/>
    </row>
    <row r="638" spans="1:8" ht="15" customHeight="1" x14ac:dyDescent="0.2">
      <c r="A638" s="110">
        <v>4753</v>
      </c>
      <c r="B638" s="496" t="s">
        <v>1370</v>
      </c>
      <c r="C638" s="496"/>
      <c r="D638" s="496"/>
      <c r="E638" s="496"/>
      <c r="F638" s="496"/>
      <c r="G638" s="496"/>
      <c r="H638" s="497"/>
    </row>
    <row r="639" spans="1:8" ht="15" customHeight="1" x14ac:dyDescent="0.2">
      <c r="A639" s="110">
        <v>4754</v>
      </c>
      <c r="B639" s="496" t="s">
        <v>1371</v>
      </c>
      <c r="C639" s="496"/>
      <c r="D639" s="496"/>
      <c r="E639" s="496"/>
      <c r="F639" s="496"/>
      <c r="G639" s="496"/>
      <c r="H639" s="497"/>
    </row>
    <row r="640" spans="1:8" ht="15" customHeight="1" x14ac:dyDescent="0.2">
      <c r="A640" s="110">
        <v>4759</v>
      </c>
      <c r="B640" s="496" t="s">
        <v>1372</v>
      </c>
      <c r="C640" s="496"/>
      <c r="D640" s="496"/>
      <c r="E640" s="496"/>
      <c r="F640" s="496"/>
      <c r="G640" s="496"/>
      <c r="H640" s="497"/>
    </row>
    <row r="641" spans="1:8" ht="15" customHeight="1" x14ac:dyDescent="0.2">
      <c r="A641" s="110">
        <v>4761</v>
      </c>
      <c r="B641" s="496" t="s">
        <v>1373</v>
      </c>
      <c r="C641" s="496"/>
      <c r="D641" s="496"/>
      <c r="E641" s="496"/>
      <c r="F641" s="496"/>
      <c r="G641" s="496"/>
      <c r="H641" s="497"/>
    </row>
    <row r="642" spans="1:8" ht="15" customHeight="1" x14ac:dyDescent="0.2">
      <c r="A642" s="110">
        <v>4762</v>
      </c>
      <c r="B642" s="496" t="s">
        <v>3763</v>
      </c>
      <c r="C642" s="496"/>
      <c r="D642" s="496"/>
      <c r="E642" s="496"/>
      <c r="F642" s="496"/>
      <c r="G642" s="496"/>
      <c r="H642" s="497"/>
    </row>
    <row r="643" spans="1:8" ht="15" customHeight="1" x14ac:dyDescent="0.2">
      <c r="A643" s="110">
        <v>4763</v>
      </c>
      <c r="B643" s="496" t="s">
        <v>4081</v>
      </c>
      <c r="C643" s="496"/>
      <c r="D643" s="496"/>
      <c r="E643" s="496"/>
      <c r="F643" s="496"/>
      <c r="G643" s="496"/>
      <c r="H643" s="497"/>
    </row>
    <row r="644" spans="1:8" ht="15" customHeight="1" x14ac:dyDescent="0.2">
      <c r="A644" s="110">
        <v>4764</v>
      </c>
      <c r="B644" s="496" t="s">
        <v>4082</v>
      </c>
      <c r="C644" s="496"/>
      <c r="D644" s="496"/>
      <c r="E644" s="496"/>
      <c r="F644" s="496"/>
      <c r="G644" s="496"/>
      <c r="H644" s="497"/>
    </row>
    <row r="645" spans="1:8" ht="15" customHeight="1" x14ac:dyDescent="0.2">
      <c r="A645" s="110">
        <v>4765</v>
      </c>
      <c r="B645" s="496" t="s">
        <v>4083</v>
      </c>
      <c r="C645" s="496"/>
      <c r="D645" s="496"/>
      <c r="E645" s="496"/>
      <c r="F645" s="496"/>
      <c r="G645" s="496"/>
      <c r="H645" s="497"/>
    </row>
    <row r="646" spans="1:8" ht="15" customHeight="1" x14ac:dyDescent="0.2">
      <c r="A646" s="110">
        <v>4771</v>
      </c>
      <c r="B646" s="496" t="s">
        <v>4084</v>
      </c>
      <c r="C646" s="496"/>
      <c r="D646" s="496"/>
      <c r="E646" s="496"/>
      <c r="F646" s="496"/>
      <c r="G646" s="496"/>
      <c r="H646" s="497"/>
    </row>
    <row r="647" spans="1:8" ht="15" customHeight="1" x14ac:dyDescent="0.2">
      <c r="A647" s="110">
        <v>4772</v>
      </c>
      <c r="B647" s="496" t="s">
        <v>337</v>
      </c>
      <c r="C647" s="496"/>
      <c r="D647" s="496"/>
      <c r="E647" s="496"/>
      <c r="F647" s="496"/>
      <c r="G647" s="496"/>
      <c r="H647" s="497"/>
    </row>
    <row r="648" spans="1:8" ht="15" customHeight="1" x14ac:dyDescent="0.2">
      <c r="A648" s="110">
        <v>4773</v>
      </c>
      <c r="B648" s="496" t="s">
        <v>338</v>
      </c>
      <c r="C648" s="496"/>
      <c r="D648" s="496"/>
      <c r="E648" s="496"/>
      <c r="F648" s="496"/>
      <c r="G648" s="496"/>
      <c r="H648" s="497"/>
    </row>
    <row r="649" spans="1:8" ht="15" customHeight="1" x14ac:dyDescent="0.2">
      <c r="A649" s="110">
        <v>4774</v>
      </c>
      <c r="B649" s="496" t="s">
        <v>339</v>
      </c>
      <c r="C649" s="496"/>
      <c r="D649" s="496"/>
      <c r="E649" s="496"/>
      <c r="F649" s="496"/>
      <c r="G649" s="496"/>
      <c r="H649" s="497"/>
    </row>
    <row r="650" spans="1:8" ht="15" customHeight="1" x14ac:dyDescent="0.2">
      <c r="A650" s="110">
        <v>4775</v>
      </c>
      <c r="B650" s="496" t="s">
        <v>340</v>
      </c>
      <c r="C650" s="496"/>
      <c r="D650" s="496"/>
      <c r="E650" s="496"/>
      <c r="F650" s="496"/>
      <c r="G650" s="496"/>
      <c r="H650" s="497"/>
    </row>
    <row r="651" spans="1:8" ht="24.95" customHeight="1" x14ac:dyDescent="0.2">
      <c r="A651" s="110">
        <v>4776</v>
      </c>
      <c r="B651" s="496" t="s">
        <v>341</v>
      </c>
      <c r="C651" s="496"/>
      <c r="D651" s="496"/>
      <c r="E651" s="496"/>
      <c r="F651" s="496"/>
      <c r="G651" s="496"/>
      <c r="H651" s="497"/>
    </row>
    <row r="652" spans="1:8" ht="15" customHeight="1" x14ac:dyDescent="0.2">
      <c r="A652" s="110">
        <v>4777</v>
      </c>
      <c r="B652" s="496" t="s">
        <v>342</v>
      </c>
      <c r="C652" s="496"/>
      <c r="D652" s="496"/>
      <c r="E652" s="496"/>
      <c r="F652" s="496"/>
      <c r="G652" s="496"/>
      <c r="H652" s="497"/>
    </row>
    <row r="653" spans="1:8" ht="15" customHeight="1" x14ac:dyDescent="0.2">
      <c r="A653" s="110">
        <v>4778</v>
      </c>
      <c r="B653" s="496" t="s">
        <v>343</v>
      </c>
      <c r="C653" s="496"/>
      <c r="D653" s="496"/>
      <c r="E653" s="496"/>
      <c r="F653" s="496"/>
      <c r="G653" s="496"/>
      <c r="H653" s="497"/>
    </row>
    <row r="654" spans="1:8" ht="15" customHeight="1" x14ac:dyDescent="0.2">
      <c r="A654" s="110">
        <v>4779</v>
      </c>
      <c r="B654" s="496" t="s">
        <v>4064</v>
      </c>
      <c r="C654" s="496"/>
      <c r="D654" s="496"/>
      <c r="E654" s="496"/>
      <c r="F654" s="496"/>
      <c r="G654" s="496"/>
      <c r="H654" s="497"/>
    </row>
    <row r="655" spans="1:8" ht="15" customHeight="1" x14ac:dyDescent="0.2">
      <c r="A655" s="110">
        <v>4781</v>
      </c>
      <c r="B655" s="496" t="s">
        <v>4065</v>
      </c>
      <c r="C655" s="496"/>
      <c r="D655" s="496"/>
      <c r="E655" s="496"/>
      <c r="F655" s="496"/>
      <c r="G655" s="496"/>
      <c r="H655" s="497"/>
    </row>
    <row r="656" spans="1:8" ht="15" customHeight="1" x14ac:dyDescent="0.2">
      <c r="A656" s="110">
        <v>4782</v>
      </c>
      <c r="B656" s="496" t="s">
        <v>2937</v>
      </c>
      <c r="C656" s="496"/>
      <c r="D656" s="496"/>
      <c r="E656" s="496"/>
      <c r="F656" s="496"/>
      <c r="G656" s="496"/>
      <c r="H656" s="497"/>
    </row>
    <row r="657" spans="1:8" ht="15" customHeight="1" x14ac:dyDescent="0.2">
      <c r="A657" s="110">
        <v>4789</v>
      </c>
      <c r="B657" s="496" t="s">
        <v>2938</v>
      </c>
      <c r="C657" s="496"/>
      <c r="D657" s="496"/>
      <c r="E657" s="496"/>
      <c r="F657" s="496"/>
      <c r="G657" s="496"/>
      <c r="H657" s="497"/>
    </row>
    <row r="658" spans="1:8" ht="15" customHeight="1" x14ac:dyDescent="0.2">
      <c r="A658" s="110">
        <v>4791</v>
      </c>
      <c r="B658" s="496" t="s">
        <v>2939</v>
      </c>
      <c r="C658" s="496"/>
      <c r="D658" s="496"/>
      <c r="E658" s="496"/>
      <c r="F658" s="496"/>
      <c r="G658" s="496"/>
      <c r="H658" s="497"/>
    </row>
    <row r="659" spans="1:8" ht="15" customHeight="1" x14ac:dyDescent="0.2">
      <c r="A659" s="110">
        <v>4799</v>
      </c>
      <c r="B659" s="496" t="s">
        <v>2940</v>
      </c>
      <c r="C659" s="496"/>
      <c r="D659" s="496"/>
      <c r="E659" s="496"/>
      <c r="F659" s="496"/>
      <c r="G659" s="496"/>
      <c r="H659" s="497"/>
    </row>
    <row r="660" spans="1:8" ht="15" customHeight="1" x14ac:dyDescent="0.2">
      <c r="A660" s="110">
        <v>4910</v>
      </c>
      <c r="B660" s="496" t="s">
        <v>779</v>
      </c>
      <c r="C660" s="496"/>
      <c r="D660" s="496"/>
      <c r="E660" s="496"/>
      <c r="F660" s="496"/>
      <c r="G660" s="496"/>
      <c r="H660" s="497"/>
    </row>
    <row r="661" spans="1:8" ht="15" customHeight="1" x14ac:dyDescent="0.2">
      <c r="A661" s="110">
        <v>4920</v>
      </c>
      <c r="B661" s="496" t="s">
        <v>780</v>
      </c>
      <c r="C661" s="496"/>
      <c r="D661" s="496"/>
      <c r="E661" s="496"/>
      <c r="F661" s="496"/>
      <c r="G661" s="496"/>
      <c r="H661" s="497"/>
    </row>
    <row r="662" spans="1:8" ht="15" customHeight="1" x14ac:dyDescent="0.2">
      <c r="A662" s="110">
        <v>4931</v>
      </c>
      <c r="B662" s="496" t="s">
        <v>117</v>
      </c>
      <c r="C662" s="496"/>
      <c r="D662" s="496"/>
      <c r="E662" s="496"/>
      <c r="F662" s="496"/>
      <c r="G662" s="496"/>
      <c r="H662" s="497"/>
    </row>
    <row r="663" spans="1:8" ht="15" customHeight="1" x14ac:dyDescent="0.2">
      <c r="A663" s="110">
        <v>4932</v>
      </c>
      <c r="B663" s="496" t="s">
        <v>118</v>
      </c>
      <c r="C663" s="496"/>
      <c r="D663" s="496"/>
      <c r="E663" s="496"/>
      <c r="F663" s="496"/>
      <c r="G663" s="496"/>
      <c r="H663" s="497"/>
    </row>
    <row r="664" spans="1:8" ht="15" customHeight="1" x14ac:dyDescent="0.2">
      <c r="A664" s="110">
        <v>4939</v>
      </c>
      <c r="B664" s="496" t="s">
        <v>1010</v>
      </c>
      <c r="C664" s="496"/>
      <c r="D664" s="496"/>
      <c r="E664" s="496"/>
      <c r="F664" s="496"/>
      <c r="G664" s="496"/>
      <c r="H664" s="497"/>
    </row>
    <row r="665" spans="1:8" ht="15" customHeight="1" x14ac:dyDescent="0.2">
      <c r="A665" s="110">
        <v>4941</v>
      </c>
      <c r="B665" s="496" t="s">
        <v>3409</v>
      </c>
      <c r="C665" s="496"/>
      <c r="D665" s="496"/>
      <c r="E665" s="496"/>
      <c r="F665" s="496"/>
      <c r="G665" s="496"/>
      <c r="H665" s="497"/>
    </row>
    <row r="666" spans="1:8" ht="15" customHeight="1" x14ac:dyDescent="0.2">
      <c r="A666" s="110">
        <v>4942</v>
      </c>
      <c r="B666" s="496" t="s">
        <v>1392</v>
      </c>
      <c r="C666" s="496"/>
      <c r="D666" s="496"/>
      <c r="E666" s="496"/>
      <c r="F666" s="496"/>
      <c r="G666" s="496"/>
      <c r="H666" s="497"/>
    </row>
    <row r="667" spans="1:8" ht="15" customHeight="1" x14ac:dyDescent="0.2">
      <c r="A667" s="110">
        <v>4950</v>
      </c>
      <c r="B667" s="496" t="s">
        <v>3410</v>
      </c>
      <c r="C667" s="496"/>
      <c r="D667" s="496"/>
      <c r="E667" s="496"/>
      <c r="F667" s="496"/>
      <c r="G667" s="496"/>
      <c r="H667" s="497"/>
    </row>
    <row r="668" spans="1:8" ht="15" customHeight="1" x14ac:dyDescent="0.2">
      <c r="A668" s="110">
        <v>5010</v>
      </c>
      <c r="B668" s="496" t="s">
        <v>1625</v>
      </c>
      <c r="C668" s="496"/>
      <c r="D668" s="496"/>
      <c r="E668" s="496"/>
      <c r="F668" s="496"/>
      <c r="G668" s="496"/>
      <c r="H668" s="497"/>
    </row>
    <row r="669" spans="1:8" ht="15" customHeight="1" x14ac:dyDescent="0.2">
      <c r="A669" s="110">
        <v>5020</v>
      </c>
      <c r="B669" s="496" t="s">
        <v>1626</v>
      </c>
      <c r="C669" s="496"/>
      <c r="D669" s="496"/>
      <c r="E669" s="496"/>
      <c r="F669" s="496"/>
      <c r="G669" s="496"/>
      <c r="H669" s="497"/>
    </row>
    <row r="670" spans="1:8" ht="15" customHeight="1" x14ac:dyDescent="0.2">
      <c r="A670" s="110">
        <v>5030</v>
      </c>
      <c r="B670" s="496" t="s">
        <v>2710</v>
      </c>
      <c r="C670" s="496"/>
      <c r="D670" s="496"/>
      <c r="E670" s="496"/>
      <c r="F670" s="496"/>
      <c r="G670" s="496"/>
      <c r="H670" s="497"/>
    </row>
    <row r="671" spans="1:8" ht="15" customHeight="1" x14ac:dyDescent="0.2">
      <c r="A671" s="110">
        <v>5040</v>
      </c>
      <c r="B671" s="496" t="s">
        <v>2711</v>
      </c>
      <c r="C671" s="496"/>
      <c r="D671" s="496"/>
      <c r="E671" s="496"/>
      <c r="F671" s="496"/>
      <c r="G671" s="496"/>
      <c r="H671" s="497"/>
    </row>
    <row r="672" spans="1:8" ht="15" customHeight="1" x14ac:dyDescent="0.2">
      <c r="A672" s="110">
        <v>5110</v>
      </c>
      <c r="B672" s="496" t="s">
        <v>2712</v>
      </c>
      <c r="C672" s="496"/>
      <c r="D672" s="496"/>
      <c r="E672" s="496"/>
      <c r="F672" s="496"/>
      <c r="G672" s="496"/>
      <c r="H672" s="497"/>
    </row>
    <row r="673" spans="1:8" ht="15" customHeight="1" x14ac:dyDescent="0.2">
      <c r="A673" s="110">
        <v>5121</v>
      </c>
      <c r="B673" s="496" t="s">
        <v>2713</v>
      </c>
      <c r="C673" s="496"/>
      <c r="D673" s="496"/>
      <c r="E673" s="496"/>
      <c r="F673" s="496"/>
      <c r="G673" s="496"/>
      <c r="H673" s="497"/>
    </row>
    <row r="674" spans="1:8" ht="15" customHeight="1" x14ac:dyDescent="0.2">
      <c r="A674" s="110">
        <v>5122</v>
      </c>
      <c r="B674" s="496" t="s">
        <v>1627</v>
      </c>
      <c r="C674" s="496"/>
      <c r="D674" s="496"/>
      <c r="E674" s="496"/>
      <c r="F674" s="496"/>
      <c r="G674" s="496"/>
      <c r="H674" s="497"/>
    </row>
    <row r="675" spans="1:8" ht="15" customHeight="1" x14ac:dyDescent="0.2">
      <c r="A675" s="110">
        <v>5210</v>
      </c>
      <c r="B675" s="496" t="s">
        <v>1630</v>
      </c>
      <c r="C675" s="496"/>
      <c r="D675" s="496"/>
      <c r="E675" s="496"/>
      <c r="F675" s="496"/>
      <c r="G675" s="496"/>
      <c r="H675" s="497"/>
    </row>
    <row r="676" spans="1:8" ht="15" customHeight="1" x14ac:dyDescent="0.2">
      <c r="A676" s="110">
        <v>5221</v>
      </c>
      <c r="B676" s="496" t="s">
        <v>2714</v>
      </c>
      <c r="C676" s="496"/>
      <c r="D676" s="496"/>
      <c r="E676" s="496"/>
      <c r="F676" s="496"/>
      <c r="G676" s="496"/>
      <c r="H676" s="497"/>
    </row>
    <row r="677" spans="1:8" ht="15" customHeight="1" x14ac:dyDescent="0.2">
      <c r="A677" s="110">
        <v>5222</v>
      </c>
      <c r="B677" s="496" t="s">
        <v>2715</v>
      </c>
      <c r="C677" s="496"/>
      <c r="D677" s="496"/>
      <c r="E677" s="496"/>
      <c r="F677" s="496"/>
      <c r="G677" s="496"/>
      <c r="H677" s="497"/>
    </row>
    <row r="678" spans="1:8" ht="15" customHeight="1" x14ac:dyDescent="0.2">
      <c r="A678" s="110">
        <v>5223</v>
      </c>
      <c r="B678" s="496" t="s">
        <v>3787</v>
      </c>
      <c r="C678" s="496"/>
      <c r="D678" s="496"/>
      <c r="E678" s="496"/>
      <c r="F678" s="496"/>
      <c r="G678" s="496"/>
      <c r="H678" s="497"/>
    </row>
    <row r="679" spans="1:8" ht="15" customHeight="1" x14ac:dyDescent="0.2">
      <c r="A679" s="110">
        <v>5224</v>
      </c>
      <c r="B679" s="496" t="s">
        <v>3788</v>
      </c>
      <c r="C679" s="496"/>
      <c r="D679" s="496"/>
      <c r="E679" s="496"/>
      <c r="F679" s="496"/>
      <c r="G679" s="496"/>
      <c r="H679" s="497"/>
    </row>
    <row r="680" spans="1:8" ht="15" customHeight="1" x14ac:dyDescent="0.2">
      <c r="A680" s="110">
        <v>5229</v>
      </c>
      <c r="B680" s="496" t="s">
        <v>3789</v>
      </c>
      <c r="C680" s="496"/>
      <c r="D680" s="496"/>
      <c r="E680" s="496"/>
      <c r="F680" s="496"/>
      <c r="G680" s="496"/>
      <c r="H680" s="497"/>
    </row>
    <row r="681" spans="1:8" ht="15" customHeight="1" x14ac:dyDescent="0.2">
      <c r="A681" s="110">
        <v>5310</v>
      </c>
      <c r="B681" s="496" t="s">
        <v>3790</v>
      </c>
      <c r="C681" s="496"/>
      <c r="D681" s="496"/>
      <c r="E681" s="496"/>
      <c r="F681" s="496"/>
      <c r="G681" s="496"/>
      <c r="H681" s="497"/>
    </row>
    <row r="682" spans="1:8" ht="15" customHeight="1" x14ac:dyDescent="0.2">
      <c r="A682" s="110">
        <v>5320</v>
      </c>
      <c r="B682" s="496" t="s">
        <v>3791</v>
      </c>
      <c r="C682" s="496"/>
      <c r="D682" s="496"/>
      <c r="E682" s="496"/>
      <c r="F682" s="496"/>
      <c r="G682" s="496"/>
      <c r="H682" s="497"/>
    </row>
    <row r="683" spans="1:8" ht="15" customHeight="1" x14ac:dyDescent="0.2">
      <c r="A683" s="110">
        <v>5510</v>
      </c>
      <c r="B683" s="496" t="s">
        <v>3792</v>
      </c>
      <c r="C683" s="496"/>
      <c r="D683" s="496"/>
      <c r="E683" s="496"/>
      <c r="F683" s="496"/>
      <c r="G683" s="496"/>
      <c r="H683" s="497"/>
    </row>
    <row r="684" spans="1:8" ht="15" customHeight="1" x14ac:dyDescent="0.2">
      <c r="A684" s="110">
        <v>5520</v>
      </c>
      <c r="B684" s="496" t="s">
        <v>868</v>
      </c>
      <c r="C684" s="496"/>
      <c r="D684" s="496"/>
      <c r="E684" s="496"/>
      <c r="F684" s="496"/>
      <c r="G684" s="496"/>
      <c r="H684" s="497"/>
    </row>
    <row r="685" spans="1:8" ht="15" customHeight="1" x14ac:dyDescent="0.2">
      <c r="A685" s="110">
        <v>5530</v>
      </c>
      <c r="B685" s="496" t="s">
        <v>869</v>
      </c>
      <c r="C685" s="496"/>
      <c r="D685" s="496"/>
      <c r="E685" s="496"/>
      <c r="F685" s="496"/>
      <c r="G685" s="496"/>
      <c r="H685" s="497"/>
    </row>
    <row r="686" spans="1:8" ht="15" customHeight="1" x14ac:dyDescent="0.2">
      <c r="A686" s="110">
        <v>5590</v>
      </c>
      <c r="B686" s="496" t="s">
        <v>3405</v>
      </c>
      <c r="C686" s="496"/>
      <c r="D686" s="496"/>
      <c r="E686" s="496"/>
      <c r="F686" s="496"/>
      <c r="G686" s="496"/>
      <c r="H686" s="497"/>
    </row>
    <row r="687" spans="1:8" ht="15" customHeight="1" x14ac:dyDescent="0.2">
      <c r="A687" s="110">
        <v>5610</v>
      </c>
      <c r="B687" s="496" t="s">
        <v>870</v>
      </c>
      <c r="C687" s="496"/>
      <c r="D687" s="496"/>
      <c r="E687" s="496"/>
      <c r="F687" s="496"/>
      <c r="G687" s="496"/>
      <c r="H687" s="497"/>
    </row>
    <row r="688" spans="1:8" ht="15" customHeight="1" x14ac:dyDescent="0.2">
      <c r="A688" s="110">
        <v>5621</v>
      </c>
      <c r="B688" s="496" t="s">
        <v>871</v>
      </c>
      <c r="C688" s="496"/>
      <c r="D688" s="496"/>
      <c r="E688" s="496"/>
      <c r="F688" s="496"/>
      <c r="G688" s="496"/>
      <c r="H688" s="497"/>
    </row>
    <row r="689" spans="1:8" ht="15" customHeight="1" x14ac:dyDescent="0.2">
      <c r="A689" s="110">
        <v>5629</v>
      </c>
      <c r="B689" s="496" t="s">
        <v>872</v>
      </c>
      <c r="C689" s="496"/>
      <c r="D689" s="496"/>
      <c r="E689" s="496"/>
      <c r="F689" s="496"/>
      <c r="G689" s="496"/>
      <c r="H689" s="497"/>
    </row>
    <row r="690" spans="1:8" ht="15" customHeight="1" x14ac:dyDescent="0.2">
      <c r="A690" s="110">
        <v>5630</v>
      </c>
      <c r="B690" s="496" t="s">
        <v>873</v>
      </c>
      <c r="C690" s="496"/>
      <c r="D690" s="496"/>
      <c r="E690" s="496"/>
      <c r="F690" s="496"/>
      <c r="G690" s="496"/>
      <c r="H690" s="497"/>
    </row>
    <row r="691" spans="1:8" ht="15" customHeight="1" x14ac:dyDescent="0.2">
      <c r="A691" s="110">
        <v>5811</v>
      </c>
      <c r="B691" s="496" t="s">
        <v>1540</v>
      </c>
      <c r="C691" s="496"/>
      <c r="D691" s="496"/>
      <c r="E691" s="496"/>
      <c r="F691" s="496"/>
      <c r="G691" s="496"/>
      <c r="H691" s="497"/>
    </row>
    <row r="692" spans="1:8" ht="15" customHeight="1" x14ac:dyDescent="0.2">
      <c r="A692" s="110">
        <v>5812</v>
      </c>
      <c r="B692" s="496" t="s">
        <v>844</v>
      </c>
      <c r="C692" s="496"/>
      <c r="D692" s="496"/>
      <c r="E692" s="496"/>
      <c r="F692" s="496"/>
      <c r="G692" s="496"/>
      <c r="H692" s="497"/>
    </row>
    <row r="693" spans="1:8" ht="15" customHeight="1" x14ac:dyDescent="0.2">
      <c r="A693" s="110">
        <v>5813</v>
      </c>
      <c r="B693" s="496" t="s">
        <v>1541</v>
      </c>
      <c r="C693" s="496"/>
      <c r="D693" s="496"/>
      <c r="E693" s="496"/>
      <c r="F693" s="496"/>
      <c r="G693" s="496"/>
      <c r="H693" s="497"/>
    </row>
    <row r="694" spans="1:8" ht="15" customHeight="1" x14ac:dyDescent="0.2">
      <c r="A694" s="110">
        <v>5814</v>
      </c>
      <c r="B694" s="496" t="s">
        <v>520</v>
      </c>
      <c r="C694" s="496"/>
      <c r="D694" s="496"/>
      <c r="E694" s="496"/>
      <c r="F694" s="496"/>
      <c r="G694" s="496"/>
      <c r="H694" s="497"/>
    </row>
    <row r="695" spans="1:8" ht="15" customHeight="1" x14ac:dyDescent="0.2">
      <c r="A695" s="110">
        <v>5819</v>
      </c>
      <c r="B695" s="496" t="s">
        <v>521</v>
      </c>
      <c r="C695" s="496"/>
      <c r="D695" s="496"/>
      <c r="E695" s="496"/>
      <c r="F695" s="496"/>
      <c r="G695" s="496"/>
      <c r="H695" s="497"/>
    </row>
    <row r="696" spans="1:8" ht="15" customHeight="1" x14ac:dyDescent="0.2">
      <c r="A696" s="110">
        <v>5821</v>
      </c>
      <c r="B696" s="496" t="s">
        <v>3747</v>
      </c>
      <c r="C696" s="496"/>
      <c r="D696" s="496"/>
      <c r="E696" s="496"/>
      <c r="F696" s="496"/>
      <c r="G696" s="496"/>
      <c r="H696" s="497"/>
    </row>
    <row r="697" spans="1:8" ht="15" customHeight="1" x14ac:dyDescent="0.2">
      <c r="A697" s="110">
        <v>5829</v>
      </c>
      <c r="B697" s="496" t="s">
        <v>3748</v>
      </c>
      <c r="C697" s="496"/>
      <c r="D697" s="496"/>
      <c r="E697" s="496"/>
      <c r="F697" s="496"/>
      <c r="G697" s="496"/>
      <c r="H697" s="497"/>
    </row>
    <row r="698" spans="1:8" ht="15" customHeight="1" x14ac:dyDescent="0.2">
      <c r="A698" s="110">
        <v>5911</v>
      </c>
      <c r="B698" s="496" t="s">
        <v>3749</v>
      </c>
      <c r="C698" s="496"/>
      <c r="D698" s="496"/>
      <c r="E698" s="496"/>
      <c r="F698" s="496"/>
      <c r="G698" s="496"/>
      <c r="H698" s="497"/>
    </row>
    <row r="699" spans="1:8" ht="15" customHeight="1" x14ac:dyDescent="0.2">
      <c r="A699" s="110">
        <v>5912</v>
      </c>
      <c r="B699" s="496" t="s">
        <v>3750</v>
      </c>
      <c r="C699" s="496"/>
      <c r="D699" s="496"/>
      <c r="E699" s="496"/>
      <c r="F699" s="496"/>
      <c r="G699" s="496"/>
      <c r="H699" s="497"/>
    </row>
    <row r="700" spans="1:8" ht="15" customHeight="1" x14ac:dyDescent="0.2">
      <c r="A700" s="110">
        <v>5913</v>
      </c>
      <c r="B700" s="496" t="s">
        <v>3751</v>
      </c>
      <c r="C700" s="496"/>
      <c r="D700" s="496"/>
      <c r="E700" s="496"/>
      <c r="F700" s="496"/>
      <c r="G700" s="496"/>
      <c r="H700" s="497"/>
    </row>
    <row r="701" spans="1:8" ht="15" customHeight="1" x14ac:dyDescent="0.2">
      <c r="A701" s="110">
        <v>5914</v>
      </c>
      <c r="B701" s="496" t="s">
        <v>3752</v>
      </c>
      <c r="C701" s="496"/>
      <c r="D701" s="496"/>
      <c r="E701" s="496"/>
      <c r="F701" s="496"/>
      <c r="G701" s="496"/>
      <c r="H701" s="497"/>
    </row>
    <row r="702" spans="1:8" ht="15" customHeight="1" x14ac:dyDescent="0.2">
      <c r="A702" s="110">
        <v>5920</v>
      </c>
      <c r="B702" s="496" t="s">
        <v>2613</v>
      </c>
      <c r="C702" s="496"/>
      <c r="D702" s="496"/>
      <c r="E702" s="496"/>
      <c r="F702" s="496"/>
      <c r="G702" s="496"/>
      <c r="H702" s="497"/>
    </row>
    <row r="703" spans="1:8" ht="15" customHeight="1" x14ac:dyDescent="0.2">
      <c r="A703" s="110">
        <v>6010</v>
      </c>
      <c r="B703" s="496" t="s">
        <v>2614</v>
      </c>
      <c r="C703" s="496"/>
      <c r="D703" s="496"/>
      <c r="E703" s="496"/>
      <c r="F703" s="496"/>
      <c r="G703" s="496"/>
      <c r="H703" s="497"/>
    </row>
    <row r="704" spans="1:8" ht="15" customHeight="1" x14ac:dyDescent="0.2">
      <c r="A704" s="110">
        <v>6020</v>
      </c>
      <c r="B704" s="496" t="s">
        <v>2615</v>
      </c>
      <c r="C704" s="496"/>
      <c r="D704" s="496"/>
      <c r="E704" s="496"/>
      <c r="F704" s="496"/>
      <c r="G704" s="496"/>
      <c r="H704" s="497"/>
    </row>
    <row r="705" spans="1:8" ht="15" customHeight="1" x14ac:dyDescent="0.2">
      <c r="A705" s="110">
        <v>6110</v>
      </c>
      <c r="B705" s="496" t="s">
        <v>2616</v>
      </c>
      <c r="C705" s="496"/>
      <c r="D705" s="496"/>
      <c r="E705" s="496"/>
      <c r="F705" s="496"/>
      <c r="G705" s="496"/>
      <c r="H705" s="497"/>
    </row>
    <row r="706" spans="1:8" ht="15" customHeight="1" x14ac:dyDescent="0.2">
      <c r="A706" s="110">
        <v>6120</v>
      </c>
      <c r="B706" s="496" t="s">
        <v>2617</v>
      </c>
      <c r="C706" s="496"/>
      <c r="D706" s="496"/>
      <c r="E706" s="496"/>
      <c r="F706" s="496"/>
      <c r="G706" s="496"/>
      <c r="H706" s="497"/>
    </row>
    <row r="707" spans="1:8" ht="15" customHeight="1" x14ac:dyDescent="0.2">
      <c r="A707" s="110">
        <v>6130</v>
      </c>
      <c r="B707" s="496" t="s">
        <v>2618</v>
      </c>
      <c r="C707" s="496"/>
      <c r="D707" s="496"/>
      <c r="E707" s="496"/>
      <c r="F707" s="496"/>
      <c r="G707" s="496"/>
      <c r="H707" s="497"/>
    </row>
    <row r="708" spans="1:8" ht="15" customHeight="1" x14ac:dyDescent="0.2">
      <c r="A708" s="110">
        <v>6190</v>
      </c>
      <c r="B708" s="496" t="s">
        <v>2619</v>
      </c>
      <c r="C708" s="496"/>
      <c r="D708" s="496"/>
      <c r="E708" s="496"/>
      <c r="F708" s="496"/>
      <c r="G708" s="496"/>
      <c r="H708" s="497"/>
    </row>
    <row r="709" spans="1:8" ht="15" customHeight="1" x14ac:dyDescent="0.2">
      <c r="A709" s="110">
        <v>6201</v>
      </c>
      <c r="B709" s="496" t="s">
        <v>2620</v>
      </c>
      <c r="C709" s="496"/>
      <c r="D709" s="496"/>
      <c r="E709" s="496"/>
      <c r="F709" s="496"/>
      <c r="G709" s="496"/>
      <c r="H709" s="497"/>
    </row>
    <row r="710" spans="1:8" ht="15" customHeight="1" x14ac:dyDescent="0.2">
      <c r="A710" s="110">
        <v>6202</v>
      </c>
      <c r="B710" s="496" t="s">
        <v>2621</v>
      </c>
      <c r="C710" s="496"/>
      <c r="D710" s="496"/>
      <c r="E710" s="496"/>
      <c r="F710" s="496"/>
      <c r="G710" s="496"/>
      <c r="H710" s="497"/>
    </row>
    <row r="711" spans="1:8" ht="15" customHeight="1" x14ac:dyDescent="0.2">
      <c r="A711" s="110">
        <v>6203</v>
      </c>
      <c r="B711" s="496" t="s">
        <v>2622</v>
      </c>
      <c r="C711" s="496"/>
      <c r="D711" s="496"/>
      <c r="E711" s="496"/>
      <c r="F711" s="496"/>
      <c r="G711" s="496"/>
      <c r="H711" s="497"/>
    </row>
    <row r="712" spans="1:8" ht="15" customHeight="1" x14ac:dyDescent="0.2">
      <c r="A712" s="110">
        <v>6209</v>
      </c>
      <c r="B712" s="496" t="s">
        <v>2623</v>
      </c>
      <c r="C712" s="496"/>
      <c r="D712" s="496"/>
      <c r="E712" s="496"/>
      <c r="F712" s="496"/>
      <c r="G712" s="496"/>
      <c r="H712" s="497"/>
    </row>
    <row r="713" spans="1:8" ht="15" customHeight="1" x14ac:dyDescent="0.2">
      <c r="A713" s="110">
        <v>6311</v>
      </c>
      <c r="B713" s="496" t="s">
        <v>2624</v>
      </c>
      <c r="C713" s="496"/>
      <c r="D713" s="496"/>
      <c r="E713" s="496"/>
      <c r="F713" s="496"/>
      <c r="G713" s="496"/>
      <c r="H713" s="497"/>
    </row>
    <row r="714" spans="1:8" ht="15" customHeight="1" x14ac:dyDescent="0.2">
      <c r="A714" s="110">
        <v>6312</v>
      </c>
      <c r="B714" s="496" t="s">
        <v>2625</v>
      </c>
      <c r="C714" s="496"/>
      <c r="D714" s="496"/>
      <c r="E714" s="496"/>
      <c r="F714" s="496"/>
      <c r="G714" s="496"/>
      <c r="H714" s="497"/>
    </row>
    <row r="715" spans="1:8" ht="15" customHeight="1" x14ac:dyDescent="0.2">
      <c r="A715" s="110">
        <v>6391</v>
      </c>
      <c r="B715" s="496" t="s">
        <v>1454</v>
      </c>
      <c r="C715" s="496"/>
      <c r="D715" s="496"/>
      <c r="E715" s="496"/>
      <c r="F715" s="496"/>
      <c r="G715" s="496"/>
      <c r="H715" s="497"/>
    </row>
    <row r="716" spans="1:8" ht="15" customHeight="1" x14ac:dyDescent="0.2">
      <c r="A716" s="110">
        <v>6399</v>
      </c>
      <c r="B716" s="496" t="s">
        <v>1455</v>
      </c>
      <c r="C716" s="496"/>
      <c r="D716" s="496"/>
      <c r="E716" s="496"/>
      <c r="F716" s="496"/>
      <c r="G716" s="496"/>
      <c r="H716" s="497"/>
    </row>
    <row r="717" spans="1:8" ht="15" customHeight="1" x14ac:dyDescent="0.2">
      <c r="A717" s="110">
        <v>6411</v>
      </c>
      <c r="B717" s="496" t="s">
        <v>3411</v>
      </c>
      <c r="C717" s="496"/>
      <c r="D717" s="496"/>
      <c r="E717" s="496"/>
      <c r="F717" s="496"/>
      <c r="G717" s="496"/>
      <c r="H717" s="497"/>
    </row>
    <row r="718" spans="1:8" ht="15" customHeight="1" x14ac:dyDescent="0.2">
      <c r="A718" s="110">
        <v>6419</v>
      </c>
      <c r="B718" s="496" t="s">
        <v>1456</v>
      </c>
      <c r="C718" s="496"/>
      <c r="D718" s="496"/>
      <c r="E718" s="496"/>
      <c r="F718" s="496"/>
      <c r="G718" s="496"/>
      <c r="H718" s="497"/>
    </row>
    <row r="719" spans="1:8" ht="15" customHeight="1" x14ac:dyDescent="0.2">
      <c r="A719" s="110">
        <v>6420</v>
      </c>
      <c r="B719" s="496" t="s">
        <v>1457</v>
      </c>
      <c r="C719" s="496"/>
      <c r="D719" s="496"/>
      <c r="E719" s="496"/>
      <c r="F719" s="496"/>
      <c r="G719" s="496"/>
      <c r="H719" s="497"/>
    </row>
    <row r="720" spans="1:8" ht="15" customHeight="1" x14ac:dyDescent="0.2">
      <c r="A720" s="110">
        <v>6430</v>
      </c>
      <c r="B720" s="496" t="s">
        <v>1159</v>
      </c>
      <c r="C720" s="496"/>
      <c r="D720" s="496"/>
      <c r="E720" s="496"/>
      <c r="F720" s="496"/>
      <c r="G720" s="496"/>
      <c r="H720" s="497"/>
    </row>
    <row r="721" spans="1:8" ht="15" customHeight="1" x14ac:dyDescent="0.2">
      <c r="A721" s="110">
        <v>6491</v>
      </c>
      <c r="B721" s="496" t="s">
        <v>1160</v>
      </c>
      <c r="C721" s="496"/>
      <c r="D721" s="496"/>
      <c r="E721" s="496"/>
      <c r="F721" s="496"/>
      <c r="G721" s="496"/>
      <c r="H721" s="497"/>
    </row>
    <row r="722" spans="1:8" ht="15" customHeight="1" x14ac:dyDescent="0.2">
      <c r="A722" s="110">
        <v>6492</v>
      </c>
      <c r="B722" s="496" t="s">
        <v>3412</v>
      </c>
      <c r="C722" s="496"/>
      <c r="D722" s="496"/>
      <c r="E722" s="496"/>
      <c r="F722" s="496"/>
      <c r="G722" s="496"/>
      <c r="H722" s="497"/>
    </row>
    <row r="723" spans="1:8" ht="15" customHeight="1" x14ac:dyDescent="0.2">
      <c r="A723" s="110">
        <v>6499</v>
      </c>
      <c r="B723" s="496" t="s">
        <v>4196</v>
      </c>
      <c r="C723" s="496"/>
      <c r="D723" s="496"/>
      <c r="E723" s="496"/>
      <c r="F723" s="496"/>
      <c r="G723" s="496"/>
      <c r="H723" s="497"/>
    </row>
    <row r="724" spans="1:8" ht="15" customHeight="1" x14ac:dyDescent="0.2">
      <c r="A724" s="110">
        <v>6511</v>
      </c>
      <c r="B724" s="496" t="s">
        <v>4197</v>
      </c>
      <c r="C724" s="496"/>
      <c r="D724" s="496"/>
      <c r="E724" s="496"/>
      <c r="F724" s="496"/>
      <c r="G724" s="496"/>
      <c r="H724" s="497"/>
    </row>
    <row r="725" spans="1:8" ht="15" customHeight="1" x14ac:dyDescent="0.2">
      <c r="A725" s="110">
        <v>6512</v>
      </c>
      <c r="B725" s="496" t="s">
        <v>1629</v>
      </c>
      <c r="C725" s="496"/>
      <c r="D725" s="496"/>
      <c r="E725" s="496"/>
      <c r="F725" s="496"/>
      <c r="G725" s="496"/>
      <c r="H725" s="497"/>
    </row>
    <row r="726" spans="1:8" ht="15" customHeight="1" x14ac:dyDescent="0.2">
      <c r="A726" s="110">
        <v>6520</v>
      </c>
      <c r="B726" s="496" t="s">
        <v>4198</v>
      </c>
      <c r="C726" s="496"/>
      <c r="D726" s="496"/>
      <c r="E726" s="496"/>
      <c r="F726" s="496"/>
      <c r="G726" s="496"/>
      <c r="H726" s="497"/>
    </row>
    <row r="727" spans="1:8" ht="15" customHeight="1" x14ac:dyDescent="0.2">
      <c r="A727" s="110">
        <v>6530</v>
      </c>
      <c r="B727" s="496" t="s">
        <v>1628</v>
      </c>
      <c r="C727" s="496"/>
      <c r="D727" s="496"/>
      <c r="E727" s="496"/>
      <c r="F727" s="496"/>
      <c r="G727" s="496"/>
      <c r="H727" s="497"/>
    </row>
    <row r="728" spans="1:8" ht="15" customHeight="1" x14ac:dyDescent="0.2">
      <c r="A728" s="110">
        <v>6611</v>
      </c>
      <c r="B728" s="496" t="s">
        <v>1506</v>
      </c>
      <c r="C728" s="496"/>
      <c r="D728" s="496"/>
      <c r="E728" s="496"/>
      <c r="F728" s="496"/>
      <c r="G728" s="496"/>
      <c r="H728" s="497"/>
    </row>
    <row r="729" spans="1:8" ht="15" customHeight="1" x14ac:dyDescent="0.2">
      <c r="A729" s="110">
        <v>6612</v>
      </c>
      <c r="B729" s="496" t="s">
        <v>355</v>
      </c>
      <c r="C729" s="496"/>
      <c r="D729" s="496"/>
      <c r="E729" s="496"/>
      <c r="F729" s="496"/>
      <c r="G729" s="496"/>
      <c r="H729" s="497"/>
    </row>
    <row r="730" spans="1:8" ht="15" customHeight="1" x14ac:dyDescent="0.2">
      <c r="A730" s="110">
        <v>6619</v>
      </c>
      <c r="B730" s="496" t="s">
        <v>356</v>
      </c>
      <c r="C730" s="496"/>
      <c r="D730" s="496"/>
      <c r="E730" s="496"/>
      <c r="F730" s="496"/>
      <c r="G730" s="496"/>
      <c r="H730" s="497"/>
    </row>
    <row r="731" spans="1:8" ht="15" customHeight="1" x14ac:dyDescent="0.2">
      <c r="A731" s="110">
        <v>6621</v>
      </c>
      <c r="B731" s="496" t="s">
        <v>357</v>
      </c>
      <c r="C731" s="496"/>
      <c r="D731" s="496"/>
      <c r="E731" s="496"/>
      <c r="F731" s="496"/>
      <c r="G731" s="496"/>
      <c r="H731" s="497"/>
    </row>
    <row r="732" spans="1:8" ht="15" customHeight="1" x14ac:dyDescent="0.2">
      <c r="A732" s="110">
        <v>6622</v>
      </c>
      <c r="B732" s="496" t="s">
        <v>358</v>
      </c>
      <c r="C732" s="496"/>
      <c r="D732" s="496"/>
      <c r="E732" s="496"/>
      <c r="F732" s="496"/>
      <c r="G732" s="496"/>
      <c r="H732" s="497"/>
    </row>
    <row r="733" spans="1:8" ht="15" customHeight="1" x14ac:dyDescent="0.2">
      <c r="A733" s="110">
        <v>6629</v>
      </c>
      <c r="B733" s="496" t="s">
        <v>359</v>
      </c>
      <c r="C733" s="496"/>
      <c r="D733" s="496"/>
      <c r="E733" s="496"/>
      <c r="F733" s="496"/>
      <c r="G733" s="496"/>
      <c r="H733" s="497"/>
    </row>
    <row r="734" spans="1:8" ht="15" customHeight="1" x14ac:dyDescent="0.2">
      <c r="A734" s="110">
        <v>6630</v>
      </c>
      <c r="B734" s="496" t="s">
        <v>360</v>
      </c>
      <c r="C734" s="496"/>
      <c r="D734" s="496"/>
      <c r="E734" s="496"/>
      <c r="F734" s="496"/>
      <c r="G734" s="496"/>
      <c r="H734" s="497"/>
    </row>
    <row r="735" spans="1:8" ht="15" customHeight="1" x14ac:dyDescent="0.2">
      <c r="A735" s="110">
        <v>6810</v>
      </c>
      <c r="B735" s="496" t="s">
        <v>361</v>
      </c>
      <c r="C735" s="496"/>
      <c r="D735" s="496"/>
      <c r="E735" s="496"/>
      <c r="F735" s="496"/>
      <c r="G735" s="496"/>
      <c r="H735" s="497"/>
    </row>
    <row r="736" spans="1:8" ht="15" customHeight="1" x14ac:dyDescent="0.2">
      <c r="A736" s="110">
        <v>6820</v>
      </c>
      <c r="B736" s="496" t="s">
        <v>362</v>
      </c>
      <c r="C736" s="496"/>
      <c r="D736" s="496"/>
      <c r="E736" s="496"/>
      <c r="F736" s="496"/>
      <c r="G736" s="496"/>
      <c r="H736" s="497"/>
    </row>
    <row r="737" spans="1:8" ht="15" customHeight="1" x14ac:dyDescent="0.2">
      <c r="A737" s="110">
        <v>6831</v>
      </c>
      <c r="B737" s="496" t="s">
        <v>363</v>
      </c>
      <c r="C737" s="496"/>
      <c r="D737" s="496"/>
      <c r="E737" s="496"/>
      <c r="F737" s="496"/>
      <c r="G737" s="496"/>
      <c r="H737" s="497"/>
    </row>
    <row r="738" spans="1:8" ht="15" customHeight="1" x14ac:dyDescent="0.2">
      <c r="A738" s="110">
        <v>6832</v>
      </c>
      <c r="B738" s="496" t="s">
        <v>364</v>
      </c>
      <c r="C738" s="496"/>
      <c r="D738" s="496"/>
      <c r="E738" s="496"/>
      <c r="F738" s="496"/>
      <c r="G738" s="496"/>
      <c r="H738" s="497"/>
    </row>
    <row r="739" spans="1:8" ht="15" customHeight="1" x14ac:dyDescent="0.2">
      <c r="A739" s="110">
        <v>6910</v>
      </c>
      <c r="B739" s="496" t="s">
        <v>365</v>
      </c>
      <c r="C739" s="496"/>
      <c r="D739" s="496"/>
      <c r="E739" s="496"/>
      <c r="F739" s="496"/>
      <c r="G739" s="496"/>
      <c r="H739" s="497"/>
    </row>
    <row r="740" spans="1:8" ht="15" customHeight="1" x14ac:dyDescent="0.2">
      <c r="A740" s="110">
        <v>6920</v>
      </c>
      <c r="B740" s="496" t="s">
        <v>366</v>
      </c>
      <c r="C740" s="496"/>
      <c r="D740" s="496"/>
      <c r="E740" s="496"/>
      <c r="F740" s="496"/>
      <c r="G740" s="496"/>
      <c r="H740" s="497"/>
    </row>
    <row r="741" spans="1:8" ht="15" customHeight="1" x14ac:dyDescent="0.2">
      <c r="A741" s="110">
        <v>7010</v>
      </c>
      <c r="B741" s="496" t="s">
        <v>2220</v>
      </c>
      <c r="C741" s="496"/>
      <c r="D741" s="496"/>
      <c r="E741" s="496"/>
      <c r="F741" s="496"/>
      <c r="G741" s="496"/>
      <c r="H741" s="497"/>
    </row>
    <row r="742" spans="1:8" ht="15" customHeight="1" x14ac:dyDescent="0.2">
      <c r="A742" s="110">
        <v>7021</v>
      </c>
      <c r="B742" s="496" t="s">
        <v>2878</v>
      </c>
      <c r="C742" s="496"/>
      <c r="D742" s="496"/>
      <c r="E742" s="496"/>
      <c r="F742" s="496"/>
      <c r="G742" s="496"/>
      <c r="H742" s="497"/>
    </row>
    <row r="743" spans="1:8" ht="15" customHeight="1" x14ac:dyDescent="0.2">
      <c r="A743" s="110">
        <v>7022</v>
      </c>
      <c r="B743" s="496" t="s">
        <v>2879</v>
      </c>
      <c r="C743" s="496"/>
      <c r="D743" s="496"/>
      <c r="E743" s="496"/>
      <c r="F743" s="496"/>
      <c r="G743" s="496"/>
      <c r="H743" s="497"/>
    </row>
    <row r="744" spans="1:8" ht="15" customHeight="1" x14ac:dyDescent="0.2">
      <c r="A744" s="110">
        <v>7111</v>
      </c>
      <c r="B744" s="496" t="s">
        <v>2880</v>
      </c>
      <c r="C744" s="496"/>
      <c r="D744" s="496"/>
      <c r="E744" s="496"/>
      <c r="F744" s="496"/>
      <c r="G744" s="496"/>
      <c r="H744" s="497"/>
    </row>
    <row r="745" spans="1:8" ht="15" customHeight="1" x14ac:dyDescent="0.2">
      <c r="A745" s="110">
        <v>7112</v>
      </c>
      <c r="B745" s="496" t="s">
        <v>2881</v>
      </c>
      <c r="C745" s="496"/>
      <c r="D745" s="496"/>
      <c r="E745" s="496"/>
      <c r="F745" s="496"/>
      <c r="G745" s="496"/>
      <c r="H745" s="497"/>
    </row>
    <row r="746" spans="1:8" ht="15" customHeight="1" x14ac:dyDescent="0.2">
      <c r="A746" s="110">
        <v>7120</v>
      </c>
      <c r="B746" s="496" t="s">
        <v>3413</v>
      </c>
      <c r="C746" s="496"/>
      <c r="D746" s="496"/>
      <c r="E746" s="496"/>
      <c r="F746" s="496"/>
      <c r="G746" s="496"/>
      <c r="H746" s="497"/>
    </row>
    <row r="747" spans="1:8" ht="15" customHeight="1" x14ac:dyDescent="0.2">
      <c r="A747" s="110">
        <v>7211</v>
      </c>
      <c r="B747" s="496" t="s">
        <v>2882</v>
      </c>
      <c r="C747" s="496"/>
      <c r="D747" s="496"/>
      <c r="E747" s="496"/>
      <c r="F747" s="496"/>
      <c r="G747" s="496"/>
      <c r="H747" s="497"/>
    </row>
    <row r="748" spans="1:8" ht="15" customHeight="1" x14ac:dyDescent="0.2">
      <c r="A748" s="110">
        <v>7219</v>
      </c>
      <c r="B748" s="496" t="s">
        <v>2883</v>
      </c>
      <c r="C748" s="496"/>
      <c r="D748" s="496"/>
      <c r="E748" s="496"/>
      <c r="F748" s="496"/>
      <c r="G748" s="496"/>
      <c r="H748" s="497"/>
    </row>
    <row r="749" spans="1:8" ht="15" customHeight="1" x14ac:dyDescent="0.2">
      <c r="A749" s="110">
        <v>7220</v>
      </c>
      <c r="B749" s="496" t="s">
        <v>2176</v>
      </c>
      <c r="C749" s="496"/>
      <c r="D749" s="496"/>
      <c r="E749" s="496"/>
      <c r="F749" s="496"/>
      <c r="G749" s="496"/>
      <c r="H749" s="497"/>
    </row>
    <row r="750" spans="1:8" ht="15" customHeight="1" x14ac:dyDescent="0.2">
      <c r="A750" s="110">
        <v>7311</v>
      </c>
      <c r="B750" s="496" t="s">
        <v>2177</v>
      </c>
      <c r="C750" s="496"/>
      <c r="D750" s="496"/>
      <c r="E750" s="496"/>
      <c r="F750" s="496"/>
      <c r="G750" s="496"/>
      <c r="H750" s="497"/>
    </row>
    <row r="751" spans="1:8" ht="15" customHeight="1" x14ac:dyDescent="0.2">
      <c r="A751" s="110">
        <v>7312</v>
      </c>
      <c r="B751" s="496" t="s">
        <v>285</v>
      </c>
      <c r="C751" s="496"/>
      <c r="D751" s="496"/>
      <c r="E751" s="496"/>
      <c r="F751" s="496"/>
      <c r="G751" s="496"/>
      <c r="H751" s="497"/>
    </row>
    <row r="752" spans="1:8" ht="15" customHeight="1" x14ac:dyDescent="0.2">
      <c r="A752" s="110">
        <v>7320</v>
      </c>
      <c r="B752" s="496" t="s">
        <v>286</v>
      </c>
      <c r="C752" s="496"/>
      <c r="D752" s="496"/>
      <c r="E752" s="496"/>
      <c r="F752" s="496"/>
      <c r="G752" s="496"/>
      <c r="H752" s="497"/>
    </row>
    <row r="753" spans="1:8" ht="15" customHeight="1" x14ac:dyDescent="0.2">
      <c r="A753" s="110">
        <v>7410</v>
      </c>
      <c r="B753" s="496" t="s">
        <v>287</v>
      </c>
      <c r="C753" s="496"/>
      <c r="D753" s="496"/>
      <c r="E753" s="496"/>
      <c r="F753" s="496"/>
      <c r="G753" s="496"/>
      <c r="H753" s="497"/>
    </row>
    <row r="754" spans="1:8" ht="15" customHeight="1" x14ac:dyDescent="0.2">
      <c r="A754" s="110">
        <v>7420</v>
      </c>
      <c r="B754" s="496" t="s">
        <v>3414</v>
      </c>
      <c r="C754" s="496"/>
      <c r="D754" s="496"/>
      <c r="E754" s="496"/>
      <c r="F754" s="496"/>
      <c r="G754" s="496"/>
      <c r="H754" s="497"/>
    </row>
    <row r="755" spans="1:8" ht="15" customHeight="1" x14ac:dyDescent="0.2">
      <c r="A755" s="110">
        <v>7430</v>
      </c>
      <c r="B755" s="496" t="s">
        <v>288</v>
      </c>
      <c r="C755" s="496"/>
      <c r="D755" s="496"/>
      <c r="E755" s="496"/>
      <c r="F755" s="496"/>
      <c r="G755" s="496"/>
      <c r="H755" s="497"/>
    </row>
    <row r="756" spans="1:8" ht="15" customHeight="1" x14ac:dyDescent="0.2">
      <c r="A756" s="110">
        <v>7490</v>
      </c>
      <c r="B756" s="496" t="s">
        <v>289</v>
      </c>
      <c r="C756" s="496"/>
      <c r="D756" s="496"/>
      <c r="E756" s="496"/>
      <c r="F756" s="496"/>
      <c r="G756" s="496"/>
      <c r="H756" s="497"/>
    </row>
    <row r="757" spans="1:8" ht="15" customHeight="1" x14ac:dyDescent="0.2">
      <c r="A757" s="110">
        <v>7500</v>
      </c>
      <c r="B757" s="496" t="s">
        <v>1636</v>
      </c>
      <c r="C757" s="496"/>
      <c r="D757" s="496"/>
      <c r="E757" s="496"/>
      <c r="F757" s="496"/>
      <c r="G757" s="496"/>
      <c r="H757" s="497"/>
    </row>
    <row r="758" spans="1:8" ht="15" customHeight="1" x14ac:dyDescent="0.2">
      <c r="A758" s="110">
        <v>7711</v>
      </c>
      <c r="B758" s="496" t="s">
        <v>3275</v>
      </c>
      <c r="C758" s="496"/>
      <c r="D758" s="496"/>
      <c r="E758" s="496"/>
      <c r="F758" s="496"/>
      <c r="G758" s="496"/>
      <c r="H758" s="497"/>
    </row>
    <row r="759" spans="1:8" ht="15" customHeight="1" x14ac:dyDescent="0.2">
      <c r="A759" s="110">
        <v>7712</v>
      </c>
      <c r="B759" s="496" t="s">
        <v>3276</v>
      </c>
      <c r="C759" s="496"/>
      <c r="D759" s="496"/>
      <c r="E759" s="496"/>
      <c r="F759" s="496"/>
      <c r="G759" s="496"/>
      <c r="H759" s="497"/>
    </row>
    <row r="760" spans="1:8" ht="15" customHeight="1" x14ac:dyDescent="0.2">
      <c r="A760" s="110">
        <v>7721</v>
      </c>
      <c r="B760" s="496" t="s">
        <v>3568</v>
      </c>
      <c r="C760" s="496"/>
      <c r="D760" s="496"/>
      <c r="E760" s="496"/>
      <c r="F760" s="496"/>
      <c r="G760" s="496"/>
      <c r="H760" s="497"/>
    </row>
    <row r="761" spans="1:8" ht="15" customHeight="1" x14ac:dyDescent="0.2">
      <c r="A761" s="110">
        <v>7722</v>
      </c>
      <c r="B761" s="496" t="s">
        <v>3622</v>
      </c>
      <c r="C761" s="496"/>
      <c r="D761" s="496"/>
      <c r="E761" s="496"/>
      <c r="F761" s="496"/>
      <c r="G761" s="496"/>
      <c r="H761" s="497"/>
    </row>
    <row r="762" spans="1:8" ht="15" customHeight="1" x14ac:dyDescent="0.2">
      <c r="A762" s="110">
        <v>7729</v>
      </c>
      <c r="B762" s="496" t="s">
        <v>3623</v>
      </c>
      <c r="C762" s="496"/>
      <c r="D762" s="496"/>
      <c r="E762" s="496"/>
      <c r="F762" s="496"/>
      <c r="G762" s="496"/>
      <c r="H762" s="497"/>
    </row>
    <row r="763" spans="1:8" ht="15" customHeight="1" x14ac:dyDescent="0.2">
      <c r="A763" s="110">
        <v>7731</v>
      </c>
      <c r="B763" s="496" t="s">
        <v>1509</v>
      </c>
      <c r="C763" s="496"/>
      <c r="D763" s="496"/>
      <c r="E763" s="496"/>
      <c r="F763" s="496"/>
      <c r="G763" s="496"/>
      <c r="H763" s="497"/>
    </row>
    <row r="764" spans="1:8" ht="15" customHeight="1" x14ac:dyDescent="0.2">
      <c r="A764" s="110">
        <v>7732</v>
      </c>
      <c r="B764" s="496" t="s">
        <v>1510</v>
      </c>
      <c r="C764" s="496"/>
      <c r="D764" s="496"/>
      <c r="E764" s="496"/>
      <c r="F764" s="496"/>
      <c r="G764" s="496"/>
      <c r="H764" s="497"/>
    </row>
    <row r="765" spans="1:8" ht="15" customHeight="1" x14ac:dyDescent="0.2">
      <c r="A765" s="110">
        <v>7733</v>
      </c>
      <c r="B765" s="496" t="s">
        <v>3457</v>
      </c>
      <c r="C765" s="496"/>
      <c r="D765" s="496"/>
      <c r="E765" s="496"/>
      <c r="F765" s="496"/>
      <c r="G765" s="496"/>
      <c r="H765" s="497"/>
    </row>
    <row r="766" spans="1:8" ht="15" customHeight="1" x14ac:dyDescent="0.2">
      <c r="A766" s="110">
        <v>7734</v>
      </c>
      <c r="B766" s="496" t="s">
        <v>3458</v>
      </c>
      <c r="C766" s="496"/>
      <c r="D766" s="496"/>
      <c r="E766" s="496"/>
      <c r="F766" s="496"/>
      <c r="G766" s="496"/>
      <c r="H766" s="497"/>
    </row>
    <row r="767" spans="1:8" ht="15" customHeight="1" x14ac:dyDescent="0.2">
      <c r="A767" s="110">
        <v>7735</v>
      </c>
      <c r="B767" s="496" t="s">
        <v>3459</v>
      </c>
      <c r="C767" s="496"/>
      <c r="D767" s="496"/>
      <c r="E767" s="496"/>
      <c r="F767" s="496"/>
      <c r="G767" s="496"/>
      <c r="H767" s="497"/>
    </row>
    <row r="768" spans="1:8" ht="15" customHeight="1" x14ac:dyDescent="0.2">
      <c r="A768" s="110">
        <v>7739</v>
      </c>
      <c r="B768" s="496" t="s">
        <v>3460</v>
      </c>
      <c r="C768" s="496"/>
      <c r="D768" s="496"/>
      <c r="E768" s="496"/>
      <c r="F768" s="496"/>
      <c r="G768" s="496"/>
      <c r="H768" s="497"/>
    </row>
    <row r="769" spans="1:8" ht="24.95" customHeight="1" x14ac:dyDescent="0.2">
      <c r="A769" s="110">
        <v>7740</v>
      </c>
      <c r="B769" s="496" t="s">
        <v>3169</v>
      </c>
      <c r="C769" s="496"/>
      <c r="D769" s="496"/>
      <c r="E769" s="496"/>
      <c r="F769" s="496"/>
      <c r="G769" s="496"/>
      <c r="H769" s="497"/>
    </row>
    <row r="770" spans="1:8" ht="15" customHeight="1" x14ac:dyDescent="0.2">
      <c r="A770" s="110">
        <v>7810</v>
      </c>
      <c r="B770" s="496" t="s">
        <v>3170</v>
      </c>
      <c r="C770" s="496"/>
      <c r="D770" s="496"/>
      <c r="E770" s="496"/>
      <c r="F770" s="496"/>
      <c r="G770" s="496"/>
      <c r="H770" s="497"/>
    </row>
    <row r="771" spans="1:8" ht="15" customHeight="1" x14ac:dyDescent="0.2">
      <c r="A771" s="110">
        <v>7820</v>
      </c>
      <c r="B771" s="496" t="s">
        <v>3171</v>
      </c>
      <c r="C771" s="496"/>
      <c r="D771" s="496"/>
      <c r="E771" s="496"/>
      <c r="F771" s="496"/>
      <c r="G771" s="496"/>
      <c r="H771" s="497"/>
    </row>
    <row r="772" spans="1:8" ht="15" customHeight="1" x14ac:dyDescent="0.2">
      <c r="A772" s="110">
        <v>7830</v>
      </c>
      <c r="B772" s="496" t="s">
        <v>3172</v>
      </c>
      <c r="C772" s="496"/>
      <c r="D772" s="496"/>
      <c r="E772" s="496"/>
      <c r="F772" s="496"/>
      <c r="G772" s="496"/>
      <c r="H772" s="497"/>
    </row>
    <row r="773" spans="1:8" ht="15" customHeight="1" x14ac:dyDescent="0.2">
      <c r="A773" s="110">
        <v>7911</v>
      </c>
      <c r="B773" s="496" t="s">
        <v>3173</v>
      </c>
      <c r="C773" s="496"/>
      <c r="D773" s="496"/>
      <c r="E773" s="496"/>
      <c r="F773" s="496"/>
      <c r="G773" s="496"/>
      <c r="H773" s="497"/>
    </row>
    <row r="774" spans="1:8" ht="15" customHeight="1" x14ac:dyDescent="0.2">
      <c r="A774" s="110">
        <v>7912</v>
      </c>
      <c r="B774" s="496" t="s">
        <v>3174</v>
      </c>
      <c r="C774" s="496"/>
      <c r="D774" s="496"/>
      <c r="E774" s="496"/>
      <c r="F774" s="496"/>
      <c r="G774" s="496"/>
      <c r="H774" s="497"/>
    </row>
    <row r="775" spans="1:8" ht="15" customHeight="1" x14ac:dyDescent="0.2">
      <c r="A775" s="110">
        <v>7990</v>
      </c>
      <c r="B775" s="496" t="s">
        <v>3175</v>
      </c>
      <c r="C775" s="496"/>
      <c r="D775" s="496"/>
      <c r="E775" s="496"/>
      <c r="F775" s="496"/>
      <c r="G775" s="496"/>
      <c r="H775" s="497"/>
    </row>
    <row r="776" spans="1:8" ht="15" customHeight="1" x14ac:dyDescent="0.2">
      <c r="A776" s="110">
        <v>8010</v>
      </c>
      <c r="B776" s="496" t="s">
        <v>3176</v>
      </c>
      <c r="C776" s="496"/>
      <c r="D776" s="496"/>
      <c r="E776" s="496"/>
      <c r="F776" s="496"/>
      <c r="G776" s="496"/>
      <c r="H776" s="497"/>
    </row>
    <row r="777" spans="1:8" ht="15" customHeight="1" x14ac:dyDescent="0.2">
      <c r="A777" s="110">
        <v>8020</v>
      </c>
      <c r="B777" s="496" t="s">
        <v>3177</v>
      </c>
      <c r="C777" s="496"/>
      <c r="D777" s="496"/>
      <c r="E777" s="496"/>
      <c r="F777" s="496"/>
      <c r="G777" s="496"/>
      <c r="H777" s="497"/>
    </row>
    <row r="778" spans="1:8" ht="15" customHeight="1" x14ac:dyDescent="0.2">
      <c r="A778" s="110">
        <v>8030</v>
      </c>
      <c r="B778" s="496" t="s">
        <v>3178</v>
      </c>
      <c r="C778" s="496"/>
      <c r="D778" s="496"/>
      <c r="E778" s="496"/>
      <c r="F778" s="496"/>
      <c r="G778" s="496"/>
      <c r="H778" s="497"/>
    </row>
    <row r="779" spans="1:8" ht="15" customHeight="1" x14ac:dyDescent="0.2">
      <c r="A779" s="110">
        <v>8110</v>
      </c>
      <c r="B779" s="496" t="s">
        <v>3179</v>
      </c>
      <c r="C779" s="496"/>
      <c r="D779" s="496"/>
      <c r="E779" s="496"/>
      <c r="F779" s="496"/>
      <c r="G779" s="496"/>
      <c r="H779" s="497"/>
    </row>
    <row r="780" spans="1:8" ht="15" customHeight="1" x14ac:dyDescent="0.2">
      <c r="A780" s="110">
        <v>8121</v>
      </c>
      <c r="B780" s="496" t="s">
        <v>3180</v>
      </c>
      <c r="C780" s="496"/>
      <c r="D780" s="496"/>
      <c r="E780" s="496"/>
      <c r="F780" s="496"/>
      <c r="G780" s="496"/>
      <c r="H780" s="497"/>
    </row>
    <row r="781" spans="1:8" ht="15" customHeight="1" x14ac:dyDescent="0.2">
      <c r="A781" s="110">
        <v>8122</v>
      </c>
      <c r="B781" s="496" t="s">
        <v>3181</v>
      </c>
      <c r="C781" s="496"/>
      <c r="D781" s="496"/>
      <c r="E781" s="496"/>
      <c r="F781" s="496"/>
      <c r="G781" s="496"/>
      <c r="H781" s="497"/>
    </row>
    <row r="782" spans="1:8" ht="15" customHeight="1" x14ac:dyDescent="0.2">
      <c r="A782" s="110">
        <v>8129</v>
      </c>
      <c r="B782" s="496" t="s">
        <v>3353</v>
      </c>
      <c r="C782" s="496"/>
      <c r="D782" s="496"/>
      <c r="E782" s="496"/>
      <c r="F782" s="496"/>
      <c r="G782" s="496"/>
      <c r="H782" s="497"/>
    </row>
    <row r="783" spans="1:8" ht="15" customHeight="1" x14ac:dyDescent="0.2">
      <c r="A783" s="110">
        <v>8130</v>
      </c>
      <c r="B783" s="496" t="s">
        <v>2121</v>
      </c>
      <c r="C783" s="496"/>
      <c r="D783" s="496"/>
      <c r="E783" s="496"/>
      <c r="F783" s="496"/>
      <c r="G783" s="496"/>
      <c r="H783" s="497"/>
    </row>
    <row r="784" spans="1:8" ht="15" customHeight="1" x14ac:dyDescent="0.2">
      <c r="A784" s="110">
        <v>8211</v>
      </c>
      <c r="B784" s="496" t="s">
        <v>3726</v>
      </c>
      <c r="C784" s="496"/>
      <c r="D784" s="496"/>
      <c r="E784" s="496"/>
      <c r="F784" s="496"/>
      <c r="G784" s="496"/>
      <c r="H784" s="497"/>
    </row>
    <row r="785" spans="1:8" ht="15" customHeight="1" x14ac:dyDescent="0.2">
      <c r="A785" s="110">
        <v>8219</v>
      </c>
      <c r="B785" s="496" t="s">
        <v>3727</v>
      </c>
      <c r="C785" s="496"/>
      <c r="D785" s="496"/>
      <c r="E785" s="496"/>
      <c r="F785" s="496"/>
      <c r="G785" s="496"/>
      <c r="H785" s="497"/>
    </row>
    <row r="786" spans="1:8" ht="15" customHeight="1" x14ac:dyDescent="0.2">
      <c r="A786" s="110">
        <v>8220</v>
      </c>
      <c r="B786" s="496" t="s">
        <v>3416</v>
      </c>
      <c r="C786" s="496"/>
      <c r="D786" s="496"/>
      <c r="E786" s="496"/>
      <c r="F786" s="496"/>
      <c r="G786" s="496"/>
      <c r="H786" s="497"/>
    </row>
    <row r="787" spans="1:8" ht="15" customHeight="1" x14ac:dyDescent="0.2">
      <c r="A787" s="110">
        <v>8230</v>
      </c>
      <c r="B787" s="496" t="s">
        <v>3728</v>
      </c>
      <c r="C787" s="496"/>
      <c r="D787" s="496"/>
      <c r="E787" s="496"/>
      <c r="F787" s="496"/>
      <c r="G787" s="496"/>
      <c r="H787" s="497"/>
    </row>
    <row r="788" spans="1:8" ht="15" customHeight="1" x14ac:dyDescent="0.2">
      <c r="A788" s="110">
        <v>8291</v>
      </c>
      <c r="B788" s="496" t="s">
        <v>516</v>
      </c>
      <c r="C788" s="496"/>
      <c r="D788" s="496"/>
      <c r="E788" s="496"/>
      <c r="F788" s="496"/>
      <c r="G788" s="496"/>
      <c r="H788" s="497"/>
    </row>
    <row r="789" spans="1:8" ht="15" customHeight="1" x14ac:dyDescent="0.2">
      <c r="A789" s="110">
        <v>8292</v>
      </c>
      <c r="B789" s="496" t="s">
        <v>3415</v>
      </c>
      <c r="C789" s="496"/>
      <c r="D789" s="496"/>
      <c r="E789" s="496"/>
      <c r="F789" s="496"/>
      <c r="G789" s="496"/>
      <c r="H789" s="497"/>
    </row>
    <row r="790" spans="1:8" ht="15" customHeight="1" x14ac:dyDescent="0.2">
      <c r="A790" s="110">
        <v>8299</v>
      </c>
      <c r="B790" s="496" t="s">
        <v>517</v>
      </c>
      <c r="C790" s="496"/>
      <c r="D790" s="496"/>
      <c r="E790" s="496"/>
      <c r="F790" s="496"/>
      <c r="G790" s="496"/>
      <c r="H790" s="497"/>
    </row>
    <row r="791" spans="1:8" ht="15" customHeight="1" x14ac:dyDescent="0.2">
      <c r="A791" s="110">
        <v>8411</v>
      </c>
      <c r="B791" s="496" t="s">
        <v>518</v>
      </c>
      <c r="C791" s="496"/>
      <c r="D791" s="496"/>
      <c r="E791" s="496"/>
      <c r="F791" s="496"/>
      <c r="G791" s="496"/>
      <c r="H791" s="497"/>
    </row>
    <row r="792" spans="1:8" ht="24.95" customHeight="1" x14ac:dyDescent="0.2">
      <c r="A792" s="110">
        <v>8412</v>
      </c>
      <c r="B792" s="496" t="s">
        <v>519</v>
      </c>
      <c r="C792" s="496"/>
      <c r="D792" s="496"/>
      <c r="E792" s="496"/>
      <c r="F792" s="496"/>
      <c r="G792" s="496"/>
      <c r="H792" s="497"/>
    </row>
    <row r="793" spans="1:8" ht="15" customHeight="1" x14ac:dyDescent="0.2">
      <c r="A793" s="110">
        <v>8413</v>
      </c>
      <c r="B793" s="496" t="s">
        <v>4098</v>
      </c>
      <c r="C793" s="496"/>
      <c r="D793" s="496"/>
      <c r="E793" s="496"/>
      <c r="F793" s="496"/>
      <c r="G793" s="496"/>
      <c r="H793" s="497"/>
    </row>
    <row r="794" spans="1:8" ht="15" customHeight="1" x14ac:dyDescent="0.2">
      <c r="A794" s="110">
        <v>8421</v>
      </c>
      <c r="B794" s="496" t="s">
        <v>1631</v>
      </c>
      <c r="C794" s="496"/>
      <c r="D794" s="496"/>
      <c r="E794" s="496"/>
      <c r="F794" s="496"/>
      <c r="G794" s="496"/>
      <c r="H794" s="497"/>
    </row>
    <row r="795" spans="1:8" ht="15" customHeight="1" x14ac:dyDescent="0.2">
      <c r="A795" s="110">
        <v>8422</v>
      </c>
      <c r="B795" s="496" t="s">
        <v>1632</v>
      </c>
      <c r="C795" s="496"/>
      <c r="D795" s="496"/>
      <c r="E795" s="496"/>
      <c r="F795" s="496"/>
      <c r="G795" s="496"/>
      <c r="H795" s="497"/>
    </row>
    <row r="796" spans="1:8" ht="15" customHeight="1" x14ac:dyDescent="0.2">
      <c r="A796" s="110">
        <v>8423</v>
      </c>
      <c r="B796" s="496" t="s">
        <v>1633</v>
      </c>
      <c r="C796" s="496"/>
      <c r="D796" s="496"/>
      <c r="E796" s="496"/>
      <c r="F796" s="496"/>
      <c r="G796" s="496"/>
      <c r="H796" s="497"/>
    </row>
    <row r="797" spans="1:8" ht="15" customHeight="1" x14ac:dyDescent="0.2">
      <c r="A797" s="110">
        <v>8424</v>
      </c>
      <c r="B797" s="496" t="s">
        <v>4099</v>
      </c>
      <c r="C797" s="496"/>
      <c r="D797" s="496"/>
      <c r="E797" s="496"/>
      <c r="F797" s="496"/>
      <c r="G797" s="496"/>
      <c r="H797" s="497"/>
    </row>
    <row r="798" spans="1:8" ht="15" customHeight="1" x14ac:dyDescent="0.2">
      <c r="A798" s="110">
        <v>8425</v>
      </c>
      <c r="B798" s="496" t="s">
        <v>4100</v>
      </c>
      <c r="C798" s="496"/>
      <c r="D798" s="496"/>
      <c r="E798" s="496"/>
      <c r="F798" s="496"/>
      <c r="G798" s="496"/>
      <c r="H798" s="497"/>
    </row>
    <row r="799" spans="1:8" ht="15" customHeight="1" x14ac:dyDescent="0.2">
      <c r="A799" s="110">
        <v>8430</v>
      </c>
      <c r="B799" s="496" t="s">
        <v>4101</v>
      </c>
      <c r="C799" s="496"/>
      <c r="D799" s="496"/>
      <c r="E799" s="496"/>
      <c r="F799" s="496"/>
      <c r="G799" s="496"/>
      <c r="H799" s="497"/>
    </row>
    <row r="800" spans="1:8" ht="15" customHeight="1" x14ac:dyDescent="0.2">
      <c r="A800" s="110">
        <v>8510</v>
      </c>
      <c r="B800" s="496" t="s">
        <v>1634</v>
      </c>
      <c r="C800" s="496"/>
      <c r="D800" s="496"/>
      <c r="E800" s="496"/>
      <c r="F800" s="496"/>
      <c r="G800" s="496"/>
      <c r="H800" s="497"/>
    </row>
    <row r="801" spans="1:8" ht="15" customHeight="1" x14ac:dyDescent="0.2">
      <c r="A801" s="110">
        <v>8520</v>
      </c>
      <c r="B801" s="496" t="s">
        <v>1635</v>
      </c>
      <c r="C801" s="496"/>
      <c r="D801" s="496"/>
      <c r="E801" s="496"/>
      <c r="F801" s="496"/>
      <c r="G801" s="496"/>
      <c r="H801" s="497"/>
    </row>
    <row r="802" spans="1:8" ht="15" customHeight="1" x14ac:dyDescent="0.2">
      <c r="A802" s="110">
        <v>8531</v>
      </c>
      <c r="B802" s="496" t="s">
        <v>4102</v>
      </c>
      <c r="C802" s="496"/>
      <c r="D802" s="496"/>
      <c r="E802" s="496"/>
      <c r="F802" s="496"/>
      <c r="G802" s="496"/>
      <c r="H802" s="497"/>
    </row>
    <row r="803" spans="1:8" ht="15" customHeight="1" x14ac:dyDescent="0.2">
      <c r="A803" s="110">
        <v>8532</v>
      </c>
      <c r="B803" s="496" t="s">
        <v>4103</v>
      </c>
      <c r="C803" s="496"/>
      <c r="D803" s="496"/>
      <c r="E803" s="496"/>
      <c r="F803" s="496"/>
      <c r="G803" s="496"/>
      <c r="H803" s="497"/>
    </row>
    <row r="804" spans="1:8" ht="15" customHeight="1" x14ac:dyDescent="0.2">
      <c r="A804" s="110">
        <v>8541</v>
      </c>
      <c r="B804" s="496" t="s">
        <v>4104</v>
      </c>
      <c r="C804" s="496"/>
      <c r="D804" s="496"/>
      <c r="E804" s="496"/>
      <c r="F804" s="496"/>
      <c r="G804" s="496"/>
      <c r="H804" s="497"/>
    </row>
    <row r="805" spans="1:8" ht="15" customHeight="1" x14ac:dyDescent="0.2">
      <c r="A805" s="110">
        <v>8542</v>
      </c>
      <c r="B805" s="496" t="s">
        <v>4105</v>
      </c>
      <c r="C805" s="496"/>
      <c r="D805" s="496"/>
      <c r="E805" s="496"/>
      <c r="F805" s="496"/>
      <c r="G805" s="496"/>
      <c r="H805" s="497"/>
    </row>
    <row r="806" spans="1:8" ht="15" customHeight="1" x14ac:dyDescent="0.2">
      <c r="A806" s="110">
        <v>8551</v>
      </c>
      <c r="B806" s="496" t="s">
        <v>1712</v>
      </c>
      <c r="C806" s="496"/>
      <c r="D806" s="496"/>
      <c r="E806" s="496"/>
      <c r="F806" s="496"/>
      <c r="G806" s="496"/>
      <c r="H806" s="497"/>
    </row>
    <row r="807" spans="1:8" ht="15" customHeight="1" x14ac:dyDescent="0.2">
      <c r="A807" s="110">
        <v>8552</v>
      </c>
      <c r="B807" s="496" t="s">
        <v>1713</v>
      </c>
      <c r="C807" s="496"/>
      <c r="D807" s="496"/>
      <c r="E807" s="496"/>
      <c r="F807" s="496"/>
      <c r="G807" s="496"/>
      <c r="H807" s="497"/>
    </row>
    <row r="808" spans="1:8" ht="15" customHeight="1" x14ac:dyDescent="0.2">
      <c r="A808" s="110">
        <v>8553</v>
      </c>
      <c r="B808" s="496" t="s">
        <v>1714</v>
      </c>
      <c r="C808" s="496"/>
      <c r="D808" s="496"/>
      <c r="E808" s="496"/>
      <c r="F808" s="496"/>
      <c r="G808" s="496"/>
      <c r="H808" s="497"/>
    </row>
    <row r="809" spans="1:8" ht="15" customHeight="1" x14ac:dyDescent="0.2">
      <c r="A809" s="110">
        <v>8559</v>
      </c>
      <c r="B809" s="496" t="s">
        <v>1715</v>
      </c>
      <c r="C809" s="496"/>
      <c r="D809" s="496"/>
      <c r="E809" s="496"/>
      <c r="F809" s="496"/>
      <c r="G809" s="496"/>
      <c r="H809" s="497"/>
    </row>
    <row r="810" spans="1:8" ht="15" customHeight="1" x14ac:dyDescent="0.2">
      <c r="A810" s="110">
        <v>8560</v>
      </c>
      <c r="B810" s="496" t="s">
        <v>1716</v>
      </c>
      <c r="C810" s="496"/>
      <c r="D810" s="496"/>
      <c r="E810" s="496"/>
      <c r="F810" s="496"/>
      <c r="G810" s="496"/>
      <c r="H810" s="497"/>
    </row>
    <row r="811" spans="1:8" ht="15" customHeight="1" x14ac:dyDescent="0.2">
      <c r="A811" s="110">
        <v>8610</v>
      </c>
      <c r="B811" s="496" t="s">
        <v>1717</v>
      </c>
      <c r="C811" s="496"/>
      <c r="D811" s="496"/>
      <c r="E811" s="496"/>
      <c r="F811" s="496"/>
      <c r="G811" s="496"/>
      <c r="H811" s="497"/>
    </row>
    <row r="812" spans="1:8" ht="15" customHeight="1" x14ac:dyDescent="0.2">
      <c r="A812" s="110">
        <v>8621</v>
      </c>
      <c r="B812" s="496" t="s">
        <v>3516</v>
      </c>
      <c r="C812" s="496"/>
      <c r="D812" s="496"/>
      <c r="E812" s="496"/>
      <c r="F812" s="496"/>
      <c r="G812" s="496"/>
      <c r="H812" s="497"/>
    </row>
    <row r="813" spans="1:8" ht="15" customHeight="1" x14ac:dyDescent="0.2">
      <c r="A813" s="110">
        <v>8622</v>
      </c>
      <c r="B813" s="496" t="s">
        <v>1220</v>
      </c>
      <c r="C813" s="496"/>
      <c r="D813" s="496"/>
      <c r="E813" s="496"/>
      <c r="F813" s="496"/>
      <c r="G813" s="496"/>
      <c r="H813" s="497"/>
    </row>
    <row r="814" spans="1:8" ht="15" customHeight="1" x14ac:dyDescent="0.2">
      <c r="A814" s="110">
        <v>8623</v>
      </c>
      <c r="B814" s="496" t="s">
        <v>4132</v>
      </c>
      <c r="C814" s="496"/>
      <c r="D814" s="496"/>
      <c r="E814" s="496"/>
      <c r="F814" s="496"/>
      <c r="G814" s="496"/>
      <c r="H814" s="497"/>
    </row>
    <row r="815" spans="1:8" ht="15" customHeight="1" x14ac:dyDescent="0.2">
      <c r="A815" s="110">
        <v>8690</v>
      </c>
      <c r="B815" s="496" t="s">
        <v>4133</v>
      </c>
      <c r="C815" s="496"/>
      <c r="D815" s="496"/>
      <c r="E815" s="496"/>
      <c r="F815" s="496"/>
      <c r="G815" s="496"/>
      <c r="H815" s="497"/>
    </row>
    <row r="816" spans="1:8" ht="15" customHeight="1" x14ac:dyDescent="0.2">
      <c r="A816" s="110">
        <v>8710</v>
      </c>
      <c r="B816" s="496" t="s">
        <v>4134</v>
      </c>
      <c r="C816" s="496"/>
      <c r="D816" s="496"/>
      <c r="E816" s="496"/>
      <c r="F816" s="496"/>
      <c r="G816" s="496"/>
      <c r="H816" s="497"/>
    </row>
    <row r="817" spans="1:8" ht="24.95" customHeight="1" x14ac:dyDescent="0.2">
      <c r="A817" s="110">
        <v>8720</v>
      </c>
      <c r="B817" s="496" t="s">
        <v>4135</v>
      </c>
      <c r="C817" s="496"/>
      <c r="D817" s="496"/>
      <c r="E817" s="496"/>
      <c r="F817" s="496"/>
      <c r="G817" s="496"/>
      <c r="H817" s="497"/>
    </row>
    <row r="818" spans="1:8" ht="15" customHeight="1" x14ac:dyDescent="0.2">
      <c r="A818" s="110">
        <v>8730</v>
      </c>
      <c r="B818" s="496" t="s">
        <v>4136</v>
      </c>
      <c r="C818" s="496"/>
      <c r="D818" s="496"/>
      <c r="E818" s="496"/>
      <c r="F818" s="496"/>
      <c r="G818" s="496"/>
      <c r="H818" s="497"/>
    </row>
    <row r="819" spans="1:8" ht="15" customHeight="1" x14ac:dyDescent="0.2">
      <c r="A819" s="110">
        <v>8790</v>
      </c>
      <c r="B819" s="496" t="s">
        <v>3839</v>
      </c>
      <c r="C819" s="496"/>
      <c r="D819" s="496"/>
      <c r="E819" s="496"/>
      <c r="F819" s="496"/>
      <c r="G819" s="496"/>
      <c r="H819" s="497"/>
    </row>
    <row r="820" spans="1:8" ht="15" customHeight="1" x14ac:dyDescent="0.2">
      <c r="A820" s="110">
        <v>8810</v>
      </c>
      <c r="B820" s="496" t="s">
        <v>3607</v>
      </c>
      <c r="C820" s="496"/>
      <c r="D820" s="496"/>
      <c r="E820" s="496"/>
      <c r="F820" s="496"/>
      <c r="G820" s="496"/>
      <c r="H820" s="497"/>
    </row>
    <row r="821" spans="1:8" ht="15" customHeight="1" x14ac:dyDescent="0.2">
      <c r="A821" s="110">
        <v>8891</v>
      </c>
      <c r="B821" s="496" t="s">
        <v>758</v>
      </c>
      <c r="C821" s="496"/>
      <c r="D821" s="496"/>
      <c r="E821" s="496"/>
      <c r="F821" s="496"/>
      <c r="G821" s="496"/>
      <c r="H821" s="497"/>
    </row>
    <row r="822" spans="1:8" ht="15" customHeight="1" x14ac:dyDescent="0.2">
      <c r="A822" s="110">
        <v>8899</v>
      </c>
      <c r="B822" s="496" t="s">
        <v>1597</v>
      </c>
      <c r="C822" s="496"/>
      <c r="D822" s="496"/>
      <c r="E822" s="496"/>
      <c r="F822" s="496"/>
      <c r="G822" s="496"/>
      <c r="H822" s="497"/>
    </row>
    <row r="823" spans="1:8" ht="15" customHeight="1" x14ac:dyDescent="0.2">
      <c r="A823" s="110">
        <v>9001</v>
      </c>
      <c r="B823" s="496" t="s">
        <v>1598</v>
      </c>
      <c r="C823" s="496"/>
      <c r="D823" s="496"/>
      <c r="E823" s="496"/>
      <c r="F823" s="496"/>
      <c r="G823" s="496"/>
      <c r="H823" s="497"/>
    </row>
    <row r="824" spans="1:8" ht="15" customHeight="1" x14ac:dyDescent="0.2">
      <c r="A824" s="110">
        <v>9002</v>
      </c>
      <c r="B824" s="496" t="s">
        <v>1599</v>
      </c>
      <c r="C824" s="496"/>
      <c r="D824" s="496"/>
      <c r="E824" s="496"/>
      <c r="F824" s="496"/>
      <c r="G824" s="496"/>
      <c r="H824" s="497"/>
    </row>
    <row r="825" spans="1:8" ht="15" customHeight="1" x14ac:dyDescent="0.2">
      <c r="A825" s="110">
        <v>9003</v>
      </c>
      <c r="B825" s="496" t="s">
        <v>1600</v>
      </c>
      <c r="C825" s="496"/>
      <c r="D825" s="496"/>
      <c r="E825" s="496"/>
      <c r="F825" s="496"/>
      <c r="G825" s="496"/>
      <c r="H825" s="497"/>
    </row>
    <row r="826" spans="1:8" ht="15" customHeight="1" x14ac:dyDescent="0.2">
      <c r="A826" s="110">
        <v>9004</v>
      </c>
      <c r="B826" s="496" t="s">
        <v>1601</v>
      </c>
      <c r="C826" s="496"/>
      <c r="D826" s="496"/>
      <c r="E826" s="496"/>
      <c r="F826" s="496"/>
      <c r="G826" s="496"/>
      <c r="H826" s="497"/>
    </row>
    <row r="827" spans="1:8" ht="15" customHeight="1" x14ac:dyDescent="0.2">
      <c r="A827" s="110">
        <v>9101</v>
      </c>
      <c r="B827" s="496" t="s">
        <v>1602</v>
      </c>
      <c r="C827" s="496"/>
      <c r="D827" s="496"/>
      <c r="E827" s="496"/>
      <c r="F827" s="496"/>
      <c r="G827" s="496"/>
      <c r="H827" s="497"/>
    </row>
    <row r="828" spans="1:8" ht="15" customHeight="1" x14ac:dyDescent="0.2">
      <c r="A828" s="110">
        <v>9102</v>
      </c>
      <c r="B828" s="496" t="s">
        <v>1603</v>
      </c>
      <c r="C828" s="496"/>
      <c r="D828" s="496"/>
      <c r="E828" s="496"/>
      <c r="F828" s="496"/>
      <c r="G828" s="496"/>
      <c r="H828" s="497"/>
    </row>
    <row r="829" spans="1:8" ht="15" customHeight="1" x14ac:dyDescent="0.2">
      <c r="A829" s="110">
        <v>9103</v>
      </c>
      <c r="B829" s="496" t="s">
        <v>1604</v>
      </c>
      <c r="C829" s="496"/>
      <c r="D829" s="496"/>
      <c r="E829" s="496"/>
      <c r="F829" s="496"/>
      <c r="G829" s="496"/>
      <c r="H829" s="497"/>
    </row>
    <row r="830" spans="1:8" ht="15" customHeight="1" x14ac:dyDescent="0.2">
      <c r="A830" s="110">
        <v>9104</v>
      </c>
      <c r="B830" s="496" t="s">
        <v>1605</v>
      </c>
      <c r="C830" s="496"/>
      <c r="D830" s="496"/>
      <c r="E830" s="496"/>
      <c r="F830" s="496"/>
      <c r="G830" s="496"/>
      <c r="H830" s="497"/>
    </row>
    <row r="831" spans="1:8" ht="15" customHeight="1" x14ac:dyDescent="0.2">
      <c r="A831" s="110">
        <v>9200</v>
      </c>
      <c r="B831" s="496" t="s">
        <v>1606</v>
      </c>
      <c r="C831" s="496"/>
      <c r="D831" s="496"/>
      <c r="E831" s="496"/>
      <c r="F831" s="496"/>
      <c r="G831" s="496"/>
      <c r="H831" s="497"/>
    </row>
    <row r="832" spans="1:8" ht="15" customHeight="1" x14ac:dyDescent="0.2">
      <c r="A832" s="110">
        <v>9311</v>
      </c>
      <c r="B832" s="496" t="s">
        <v>1607</v>
      </c>
      <c r="C832" s="496"/>
      <c r="D832" s="496"/>
      <c r="E832" s="496"/>
      <c r="F832" s="496"/>
      <c r="G832" s="496"/>
      <c r="H832" s="497"/>
    </row>
    <row r="833" spans="1:8" ht="15" customHeight="1" x14ac:dyDescent="0.2">
      <c r="A833" s="110">
        <v>9312</v>
      </c>
      <c r="B833" s="496" t="s">
        <v>2418</v>
      </c>
      <c r="C833" s="496"/>
      <c r="D833" s="496"/>
      <c r="E833" s="496"/>
      <c r="F833" s="496"/>
      <c r="G833" s="496"/>
      <c r="H833" s="497"/>
    </row>
    <row r="834" spans="1:8" ht="15" customHeight="1" x14ac:dyDescent="0.2">
      <c r="A834" s="110">
        <v>9313</v>
      </c>
      <c r="B834" s="496" t="s">
        <v>2419</v>
      </c>
      <c r="C834" s="496"/>
      <c r="D834" s="496"/>
      <c r="E834" s="496"/>
      <c r="F834" s="496"/>
      <c r="G834" s="496"/>
      <c r="H834" s="497"/>
    </row>
    <row r="835" spans="1:8" ht="15" customHeight="1" x14ac:dyDescent="0.2">
      <c r="A835" s="110">
        <v>9319</v>
      </c>
      <c r="B835" s="496" t="s">
        <v>2420</v>
      </c>
      <c r="C835" s="496"/>
      <c r="D835" s="496"/>
      <c r="E835" s="496"/>
      <c r="F835" s="496"/>
      <c r="G835" s="496"/>
      <c r="H835" s="497"/>
    </row>
    <row r="836" spans="1:8" ht="15" customHeight="1" x14ac:dyDescent="0.2">
      <c r="A836" s="110">
        <v>9321</v>
      </c>
      <c r="B836" s="496" t="s">
        <v>2421</v>
      </c>
      <c r="C836" s="496"/>
      <c r="D836" s="496"/>
      <c r="E836" s="496"/>
      <c r="F836" s="496"/>
      <c r="G836" s="496"/>
      <c r="H836" s="497"/>
    </row>
    <row r="837" spans="1:8" ht="15" customHeight="1" x14ac:dyDescent="0.2">
      <c r="A837" s="110">
        <v>9329</v>
      </c>
      <c r="B837" s="496" t="s">
        <v>2422</v>
      </c>
      <c r="C837" s="496"/>
      <c r="D837" s="496"/>
      <c r="E837" s="496"/>
      <c r="F837" s="496"/>
      <c r="G837" s="496"/>
      <c r="H837" s="497"/>
    </row>
    <row r="838" spans="1:8" ht="15" customHeight="1" x14ac:dyDescent="0.2">
      <c r="A838" s="110">
        <v>9411</v>
      </c>
      <c r="B838" s="496" t="s">
        <v>2423</v>
      </c>
      <c r="C838" s="496"/>
      <c r="D838" s="496"/>
      <c r="E838" s="496"/>
      <c r="F838" s="496"/>
      <c r="G838" s="496"/>
      <c r="H838" s="497"/>
    </row>
    <row r="839" spans="1:8" ht="15" customHeight="1" x14ac:dyDescent="0.2">
      <c r="A839" s="110">
        <v>9412</v>
      </c>
      <c r="B839" s="496" t="s">
        <v>2424</v>
      </c>
      <c r="C839" s="496"/>
      <c r="D839" s="496"/>
      <c r="E839" s="496"/>
      <c r="F839" s="496"/>
      <c r="G839" s="496"/>
      <c r="H839" s="497"/>
    </row>
    <row r="840" spans="1:8" ht="15" customHeight="1" x14ac:dyDescent="0.2">
      <c r="A840" s="110">
        <v>9420</v>
      </c>
      <c r="B840" s="496" t="s">
        <v>2425</v>
      </c>
      <c r="C840" s="496"/>
      <c r="D840" s="496"/>
      <c r="E840" s="496"/>
      <c r="F840" s="496"/>
      <c r="G840" s="496"/>
      <c r="H840" s="497"/>
    </row>
    <row r="841" spans="1:8" ht="15" customHeight="1" x14ac:dyDescent="0.2">
      <c r="A841" s="110">
        <v>9491</v>
      </c>
      <c r="B841" s="496" t="s">
        <v>2426</v>
      </c>
      <c r="C841" s="496"/>
      <c r="D841" s="496"/>
      <c r="E841" s="496"/>
      <c r="F841" s="496"/>
      <c r="G841" s="496"/>
      <c r="H841" s="497"/>
    </row>
    <row r="842" spans="1:8" ht="15" customHeight="1" x14ac:dyDescent="0.2">
      <c r="A842" s="110">
        <v>9492</v>
      </c>
      <c r="B842" s="496" t="s">
        <v>2427</v>
      </c>
      <c r="C842" s="496"/>
      <c r="D842" s="496"/>
      <c r="E842" s="496"/>
      <c r="F842" s="496"/>
      <c r="G842" s="496"/>
      <c r="H842" s="497"/>
    </row>
    <row r="843" spans="1:8" ht="15" customHeight="1" x14ac:dyDescent="0.2">
      <c r="A843" s="110">
        <v>9499</v>
      </c>
      <c r="B843" s="496" t="s">
        <v>2428</v>
      </c>
      <c r="C843" s="496"/>
      <c r="D843" s="496"/>
      <c r="E843" s="496"/>
      <c r="F843" s="496"/>
      <c r="G843" s="496"/>
      <c r="H843" s="497"/>
    </row>
    <row r="844" spans="1:8" ht="15" customHeight="1" x14ac:dyDescent="0.2">
      <c r="A844" s="110">
        <v>9511</v>
      </c>
      <c r="B844" s="496" t="s">
        <v>1374</v>
      </c>
      <c r="C844" s="496"/>
      <c r="D844" s="496"/>
      <c r="E844" s="496"/>
      <c r="F844" s="496"/>
      <c r="G844" s="496"/>
      <c r="H844" s="497"/>
    </row>
    <row r="845" spans="1:8" ht="15" customHeight="1" x14ac:dyDescent="0.2">
      <c r="A845" s="110">
        <v>9512</v>
      </c>
      <c r="B845" s="496" t="s">
        <v>1375</v>
      </c>
      <c r="C845" s="496"/>
      <c r="D845" s="496"/>
      <c r="E845" s="496"/>
      <c r="F845" s="496"/>
      <c r="G845" s="496"/>
      <c r="H845" s="497"/>
    </row>
    <row r="846" spans="1:8" ht="15" customHeight="1" x14ac:dyDescent="0.2">
      <c r="A846" s="110">
        <v>9521</v>
      </c>
      <c r="B846" s="496" t="s">
        <v>1376</v>
      </c>
      <c r="C846" s="496"/>
      <c r="D846" s="496"/>
      <c r="E846" s="496"/>
      <c r="F846" s="496"/>
      <c r="G846" s="496"/>
      <c r="H846" s="497"/>
    </row>
    <row r="847" spans="1:8" ht="15" customHeight="1" x14ac:dyDescent="0.2">
      <c r="A847" s="110">
        <v>9522</v>
      </c>
      <c r="B847" s="496" t="s">
        <v>1377</v>
      </c>
      <c r="C847" s="496"/>
      <c r="D847" s="496"/>
      <c r="E847" s="496"/>
      <c r="F847" s="496"/>
      <c r="G847" s="496"/>
      <c r="H847" s="497"/>
    </row>
    <row r="848" spans="1:8" ht="15" customHeight="1" x14ac:dyDescent="0.2">
      <c r="A848" s="110">
        <v>9523</v>
      </c>
      <c r="B848" s="496" t="s">
        <v>1378</v>
      </c>
      <c r="C848" s="496"/>
      <c r="D848" s="496"/>
      <c r="E848" s="496"/>
      <c r="F848" s="496"/>
      <c r="G848" s="496"/>
      <c r="H848" s="497"/>
    </row>
    <row r="849" spans="1:8" ht="15" customHeight="1" x14ac:dyDescent="0.2">
      <c r="A849" s="110">
        <v>9524</v>
      </c>
      <c r="B849" s="496" t="s">
        <v>1379</v>
      </c>
      <c r="C849" s="496"/>
      <c r="D849" s="496"/>
      <c r="E849" s="496"/>
      <c r="F849" s="496"/>
      <c r="G849" s="496"/>
      <c r="H849" s="497"/>
    </row>
    <row r="850" spans="1:8" ht="15" customHeight="1" x14ac:dyDescent="0.2">
      <c r="A850" s="110">
        <v>9525</v>
      </c>
      <c r="B850" s="496" t="s">
        <v>3404</v>
      </c>
      <c r="C850" s="496"/>
      <c r="D850" s="496"/>
      <c r="E850" s="496"/>
      <c r="F850" s="496"/>
      <c r="G850" s="496"/>
      <c r="H850" s="497"/>
    </row>
    <row r="851" spans="1:8" ht="15" customHeight="1" x14ac:dyDescent="0.2">
      <c r="A851" s="110">
        <v>9529</v>
      </c>
      <c r="B851" s="496" t="s">
        <v>1380</v>
      </c>
      <c r="C851" s="496"/>
      <c r="D851" s="496"/>
      <c r="E851" s="496"/>
      <c r="F851" s="496"/>
      <c r="G851" s="496"/>
      <c r="H851" s="497"/>
    </row>
    <row r="852" spans="1:8" ht="15" customHeight="1" x14ac:dyDescent="0.2">
      <c r="A852" s="110">
        <v>9601</v>
      </c>
      <c r="B852" s="496" t="s">
        <v>2082</v>
      </c>
      <c r="C852" s="496"/>
      <c r="D852" s="496"/>
      <c r="E852" s="496"/>
      <c r="F852" s="496"/>
      <c r="G852" s="496"/>
      <c r="H852" s="497"/>
    </row>
    <row r="853" spans="1:8" ht="15" customHeight="1" x14ac:dyDescent="0.2">
      <c r="A853" s="110">
        <v>9602</v>
      </c>
      <c r="B853" s="496" t="s">
        <v>3417</v>
      </c>
      <c r="C853" s="496"/>
      <c r="D853" s="496"/>
      <c r="E853" s="496"/>
      <c r="F853" s="496"/>
      <c r="G853" s="496"/>
      <c r="H853" s="497"/>
    </row>
    <row r="854" spans="1:8" ht="15" customHeight="1" x14ac:dyDescent="0.2">
      <c r="A854" s="110">
        <v>9603</v>
      </c>
      <c r="B854" s="496" t="s">
        <v>1798</v>
      </c>
      <c r="C854" s="496"/>
      <c r="D854" s="496"/>
      <c r="E854" s="496"/>
      <c r="F854" s="496"/>
      <c r="G854" s="496"/>
      <c r="H854" s="497"/>
    </row>
    <row r="855" spans="1:8" ht="15" customHeight="1" x14ac:dyDescent="0.2">
      <c r="A855" s="110">
        <v>9604</v>
      </c>
      <c r="B855" s="496" t="s">
        <v>4258</v>
      </c>
      <c r="C855" s="496"/>
      <c r="D855" s="496"/>
      <c r="E855" s="496"/>
      <c r="F855" s="496"/>
      <c r="G855" s="496"/>
      <c r="H855" s="497"/>
    </row>
    <row r="856" spans="1:8" ht="15" customHeight="1" x14ac:dyDescent="0.2">
      <c r="A856" s="110">
        <v>9609</v>
      </c>
      <c r="B856" s="496" t="s">
        <v>4259</v>
      </c>
      <c r="C856" s="496"/>
      <c r="D856" s="496"/>
      <c r="E856" s="496"/>
      <c r="F856" s="496"/>
      <c r="G856" s="496"/>
      <c r="H856" s="497"/>
    </row>
    <row r="857" spans="1:8" ht="15" customHeight="1" x14ac:dyDescent="0.2">
      <c r="A857" s="110">
        <v>9700</v>
      </c>
      <c r="B857" s="496" t="s">
        <v>3144</v>
      </c>
      <c r="C857" s="496"/>
      <c r="D857" s="496"/>
      <c r="E857" s="496"/>
      <c r="F857" s="496"/>
      <c r="G857" s="496"/>
      <c r="H857" s="497"/>
    </row>
    <row r="858" spans="1:8" ht="15" customHeight="1" x14ac:dyDescent="0.2">
      <c r="A858" s="110">
        <v>9810</v>
      </c>
      <c r="B858" s="496" t="s">
        <v>4260</v>
      </c>
      <c r="C858" s="496"/>
      <c r="D858" s="496"/>
      <c r="E858" s="496"/>
      <c r="F858" s="496"/>
      <c r="G858" s="496"/>
      <c r="H858" s="497"/>
    </row>
    <row r="859" spans="1:8" ht="15" customHeight="1" x14ac:dyDescent="0.2">
      <c r="A859" s="110">
        <v>9820</v>
      </c>
      <c r="B859" s="496" t="s">
        <v>3145</v>
      </c>
      <c r="C859" s="496"/>
      <c r="D859" s="496"/>
      <c r="E859" s="496"/>
      <c r="F859" s="496"/>
      <c r="G859" s="496"/>
      <c r="H859" s="497"/>
    </row>
    <row r="860" spans="1:8" ht="15" customHeight="1" x14ac:dyDescent="0.2">
      <c r="A860" s="111">
        <v>9900</v>
      </c>
      <c r="B860" s="498" t="s">
        <v>4261</v>
      </c>
      <c r="C860" s="498"/>
      <c r="D860" s="498"/>
      <c r="E860" s="498"/>
      <c r="F860" s="498"/>
      <c r="G860" s="498"/>
      <c r="H860" s="499"/>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194:H194"/>
    <mergeCell ref="A2:H2"/>
    <mergeCell ref="A4:H4"/>
    <mergeCell ref="A3:C3"/>
    <mergeCell ref="D3:F3"/>
    <mergeCell ref="G3:H3"/>
    <mergeCell ref="B245:H245"/>
    <mergeCell ref="B246:H246"/>
    <mergeCell ref="B255:H255"/>
    <mergeCell ref="B256:H256"/>
    <mergeCell ref="B247:H247"/>
    <mergeCell ref="B248:H248"/>
    <mergeCell ref="B249:H249"/>
    <mergeCell ref="B250:H250"/>
    <mergeCell ref="B257:H257"/>
    <mergeCell ref="B258:H258"/>
    <mergeCell ref="B251:H251"/>
    <mergeCell ref="B252:H252"/>
    <mergeCell ref="B253:H253"/>
    <mergeCell ref="B254:H254"/>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26:H826"/>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7" t="s">
        <v>3521</v>
      </c>
      <c r="B1" s="527"/>
      <c r="C1" s="527"/>
    </row>
    <row r="2" spans="1:3" ht="18.75" customHeight="1" x14ac:dyDescent="0.2">
      <c r="A2" s="123" t="s">
        <v>3522</v>
      </c>
      <c r="B2" s="528" t="s">
        <v>3523</v>
      </c>
      <c r="C2" s="528"/>
    </row>
    <row r="3" spans="1:3" ht="37.5" hidden="1" customHeight="1" x14ac:dyDescent="0.2">
      <c r="A3" s="124" t="s">
        <v>3949</v>
      </c>
      <c r="B3" s="529" t="s">
        <v>3524</v>
      </c>
      <c r="C3" s="530"/>
    </row>
    <row r="4" spans="1:3" ht="48" hidden="1" customHeight="1" x14ac:dyDescent="0.2">
      <c r="A4" s="124" t="s">
        <v>3949</v>
      </c>
      <c r="B4" s="526" t="s">
        <v>748</v>
      </c>
      <c r="C4" s="526"/>
    </row>
    <row r="5" spans="1:3" ht="59.25" hidden="1" customHeight="1" x14ac:dyDescent="0.2">
      <c r="A5" s="124" t="s">
        <v>3949</v>
      </c>
      <c r="B5" s="526" t="s">
        <v>1659</v>
      </c>
      <c r="C5" s="526"/>
    </row>
    <row r="6" spans="1:3" ht="48" hidden="1" customHeight="1" x14ac:dyDescent="0.2">
      <c r="A6" s="124" t="s">
        <v>3950</v>
      </c>
      <c r="B6" s="526" t="s">
        <v>3142</v>
      </c>
      <c r="C6" s="526"/>
    </row>
    <row r="7" spans="1:3" ht="41.25" hidden="1" customHeight="1" x14ac:dyDescent="0.2">
      <c r="A7" s="124" t="s">
        <v>3951</v>
      </c>
      <c r="B7" s="526" t="s">
        <v>2081</v>
      </c>
      <c r="C7" s="526"/>
    </row>
    <row r="8" spans="1:3" ht="59.25" hidden="1" customHeight="1" x14ac:dyDescent="0.2">
      <c r="A8" s="124" t="s">
        <v>3952</v>
      </c>
      <c r="B8" s="526" t="s">
        <v>1507</v>
      </c>
      <c r="C8" s="526"/>
    </row>
    <row r="9" spans="1:3" ht="61.5" hidden="1" customHeight="1" x14ac:dyDescent="0.2">
      <c r="A9" s="124" t="s">
        <v>3952</v>
      </c>
      <c r="B9" s="526" t="s">
        <v>2627</v>
      </c>
      <c r="C9" s="526"/>
    </row>
    <row r="10" spans="1:3" ht="43.5" hidden="1" customHeight="1" x14ac:dyDescent="0.2">
      <c r="A10" s="124" t="s">
        <v>3952</v>
      </c>
      <c r="B10" s="526" t="s">
        <v>2628</v>
      </c>
      <c r="C10" s="526"/>
    </row>
    <row r="11" spans="1:3" ht="27.75" hidden="1" customHeight="1" x14ac:dyDescent="0.2">
      <c r="A11" s="124" t="s">
        <v>1797</v>
      </c>
      <c r="B11" s="526" t="s">
        <v>2221</v>
      </c>
      <c r="C11" s="526"/>
    </row>
    <row r="12" spans="1:3" ht="27.75" hidden="1" customHeight="1" x14ac:dyDescent="0.2">
      <c r="A12" s="124" t="s">
        <v>1505</v>
      </c>
      <c r="B12" s="526" t="s">
        <v>1504</v>
      </c>
      <c r="C12" s="526"/>
    </row>
    <row r="13" spans="1:3" ht="45.75" hidden="1" customHeight="1" x14ac:dyDescent="0.2">
      <c r="A13" s="124" t="s">
        <v>2234</v>
      </c>
      <c r="B13" s="526" t="s">
        <v>2212</v>
      </c>
      <c r="C13" s="526"/>
    </row>
    <row r="14" spans="1:3" ht="45.75" hidden="1" customHeight="1" x14ac:dyDescent="0.2">
      <c r="A14" s="124" t="s">
        <v>2433</v>
      </c>
      <c r="B14" s="526" t="s">
        <v>2812</v>
      </c>
      <c r="C14" s="526"/>
    </row>
    <row r="15" spans="1:3" ht="51" hidden="1" customHeight="1" x14ac:dyDescent="0.2">
      <c r="A15" s="124" t="s">
        <v>1167</v>
      </c>
      <c r="B15" s="526" t="s">
        <v>1166</v>
      </c>
      <c r="C15" s="526"/>
    </row>
    <row r="16" spans="1:3" ht="27.75" hidden="1" customHeight="1" x14ac:dyDescent="0.2">
      <c r="A16" s="124" t="s">
        <v>2629</v>
      </c>
      <c r="B16" s="526" t="s">
        <v>2630</v>
      </c>
      <c r="C16" s="526"/>
    </row>
    <row r="17" spans="1:3" ht="27.75" hidden="1" customHeight="1" x14ac:dyDescent="0.2">
      <c r="A17" s="124" t="s">
        <v>3944</v>
      </c>
      <c r="B17" s="526" t="s">
        <v>3945</v>
      </c>
      <c r="C17" s="526"/>
    </row>
    <row r="18" spans="1:3" ht="45" hidden="1" customHeight="1" x14ac:dyDescent="0.2">
      <c r="A18" s="124" t="s">
        <v>3944</v>
      </c>
      <c r="B18" s="526" t="s">
        <v>1945</v>
      </c>
      <c r="C18" s="526"/>
    </row>
    <row r="19" spans="1:3" ht="45" hidden="1" customHeight="1" x14ac:dyDescent="0.2">
      <c r="A19" s="124" t="s">
        <v>345</v>
      </c>
      <c r="B19" s="526" t="s">
        <v>2585</v>
      </c>
      <c r="C19" s="526"/>
    </row>
    <row r="20" spans="1:3" ht="30" hidden="1" customHeight="1" x14ac:dyDescent="0.2">
      <c r="A20" s="124" t="s">
        <v>3517</v>
      </c>
      <c r="B20" s="526" t="s">
        <v>3518</v>
      </c>
      <c r="C20" s="526"/>
    </row>
    <row r="21" spans="1:3" ht="30" hidden="1" customHeight="1" x14ac:dyDescent="0.2">
      <c r="A21" s="124" t="s">
        <v>2165</v>
      </c>
      <c r="B21" s="526" t="s">
        <v>2164</v>
      </c>
      <c r="C21" s="526"/>
    </row>
    <row r="22" spans="1:3" ht="30" customHeight="1" x14ac:dyDescent="0.2">
      <c r="A22" s="124" t="s">
        <v>1609</v>
      </c>
      <c r="B22" s="526" t="s">
        <v>1565</v>
      </c>
      <c r="C22" s="526"/>
    </row>
    <row r="23" spans="1:3" ht="30" customHeight="1" x14ac:dyDescent="0.2">
      <c r="A23" s="124" t="s">
        <v>2436</v>
      </c>
      <c r="B23" s="526" t="s">
        <v>2674</v>
      </c>
      <c r="C23" s="526"/>
    </row>
    <row r="24" spans="1:3" ht="30" customHeight="1" x14ac:dyDescent="0.2">
      <c r="A24" s="124" t="s">
        <v>4224</v>
      </c>
      <c r="B24" s="526" t="s">
        <v>2673</v>
      </c>
      <c r="C24" s="526"/>
    </row>
    <row r="25" spans="1:3" ht="30" customHeight="1" x14ac:dyDescent="0.2">
      <c r="A25" s="124" t="s">
        <v>2159</v>
      </c>
      <c r="B25" s="526" t="s">
        <v>2160</v>
      </c>
      <c r="C25" s="526"/>
    </row>
    <row r="26" spans="1:3" ht="70.5" customHeight="1" x14ac:dyDescent="0.2">
      <c r="A26" s="124" t="s">
        <v>3947</v>
      </c>
      <c r="B26" s="526" t="s">
        <v>573</v>
      </c>
      <c r="C26" s="526"/>
    </row>
    <row r="27" spans="1:3" ht="48" customHeight="1" x14ac:dyDescent="0.2">
      <c r="A27" s="124" t="s">
        <v>1833</v>
      </c>
      <c r="B27" s="526" t="s">
        <v>3234</v>
      </c>
      <c r="C27" s="526"/>
    </row>
    <row r="28" spans="1:3" ht="100.5" customHeight="1" x14ac:dyDescent="0.2">
      <c r="A28" s="124" t="s">
        <v>2300</v>
      </c>
      <c r="B28" s="526" t="s">
        <v>2784</v>
      </c>
      <c r="C28" s="526"/>
    </row>
    <row r="29" spans="1:3" ht="45" customHeight="1" x14ac:dyDescent="0.2">
      <c r="A29" s="124" t="s">
        <v>1832</v>
      </c>
      <c r="B29" s="526" t="s">
        <v>1831</v>
      </c>
      <c r="C29" s="526"/>
    </row>
    <row r="30" spans="1:3" ht="45" customHeight="1" x14ac:dyDescent="0.2">
      <c r="A30" s="124" t="s">
        <v>3765</v>
      </c>
      <c r="B30" s="526" t="s">
        <v>3764</v>
      </c>
      <c r="C30" s="526"/>
    </row>
    <row r="31" spans="1:3" ht="45" customHeight="1" x14ac:dyDescent="0.2">
      <c r="A31" s="124" t="s">
        <v>3367</v>
      </c>
      <c r="B31" s="526" t="s">
        <v>794</v>
      </c>
      <c r="C31" s="526"/>
    </row>
    <row r="32" spans="1:3" ht="72" customHeight="1" x14ac:dyDescent="0.2">
      <c r="A32" s="124" t="s">
        <v>3487</v>
      </c>
      <c r="B32" s="526" t="s">
        <v>2738</v>
      </c>
      <c r="C32" s="526"/>
    </row>
    <row r="33" spans="1:3" ht="79.5" customHeight="1" x14ac:dyDescent="0.2">
      <c r="A33" s="124" t="s">
        <v>269</v>
      </c>
      <c r="B33" s="526" t="s">
        <v>795</v>
      </c>
      <c r="C33" s="526"/>
    </row>
    <row r="34" spans="1:3" ht="70.5" customHeight="1" x14ac:dyDescent="0.2">
      <c r="A34" s="124" t="s">
        <v>3841</v>
      </c>
      <c r="B34" s="526" t="s">
        <v>3842</v>
      </c>
      <c r="C34" s="526"/>
    </row>
    <row r="35" spans="1:3" ht="45.75" customHeight="1" x14ac:dyDescent="0.2">
      <c r="A35" s="124" t="s">
        <v>353</v>
      </c>
      <c r="B35" s="526" t="s">
        <v>4091</v>
      </c>
      <c r="C35" s="526"/>
    </row>
    <row r="36" spans="1:3" ht="5.0999999999999996" customHeight="1" x14ac:dyDescent="0.2"/>
  </sheetData>
  <sheetProtection password="C79A" sheet="1" objects="1" scenarios="1"/>
  <mergeCells count="35">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18:C18"/>
    <mergeCell ref="B13:C13"/>
    <mergeCell ref="B21:C21"/>
    <mergeCell ref="B19:C19"/>
    <mergeCell ref="B20:C20"/>
    <mergeCell ref="B32:C32"/>
    <mergeCell ref="B31:C31"/>
    <mergeCell ref="B35:C35"/>
    <mergeCell ref="B22:C22"/>
    <mergeCell ref="B33:C33"/>
    <mergeCell ref="B29:C29"/>
    <mergeCell ref="B28:C28"/>
    <mergeCell ref="B34:C34"/>
    <mergeCell ref="B30:C30"/>
    <mergeCell ref="B27:C27"/>
    <mergeCell ref="B26:C26"/>
    <mergeCell ref="B25:C25"/>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5" t="str">
        <f xml:space="preserve"> "Ver. " &amp; MID(Skriveni!K37,1,1) &amp; "." &amp; MID(Skriveni!K37,2,1) &amp; "." &amp; MID(Skriveni!K37,3,1) &amp; "."</f>
        <v>Ver. 4.2.2.</v>
      </c>
    </row>
    <row r="4" spans="2:2" ht="33.75" customHeight="1" x14ac:dyDescent="0.2">
      <c r="B4" s="353" t="s">
        <v>1912</v>
      </c>
    </row>
    <row r="5" spans="2:2" ht="97.5" customHeight="1" thickBot="1" x14ac:dyDescent="0.25">
      <c r="B5" s="352" t="s">
        <v>4131</v>
      </c>
    </row>
    <row r="6" spans="2:2" ht="97.5" customHeight="1" x14ac:dyDescent="0.2">
      <c r="B6" s="316" t="s">
        <v>2091</v>
      </c>
    </row>
    <row r="7" spans="2:2" ht="66.75" customHeight="1" x14ac:dyDescent="0.2">
      <c r="B7" s="316" t="s">
        <v>2163</v>
      </c>
    </row>
    <row r="8" spans="2:2" ht="87" customHeight="1" x14ac:dyDescent="0.2">
      <c r="B8" s="316" t="s">
        <v>2153</v>
      </c>
    </row>
    <row r="9" spans="2:2" ht="21" customHeight="1" x14ac:dyDescent="0.2">
      <c r="B9" s="316" t="s">
        <v>2092</v>
      </c>
    </row>
    <row r="10" spans="2:2" ht="99.75" customHeight="1" x14ac:dyDescent="0.2">
      <c r="B10" s="317" t="s">
        <v>2093</v>
      </c>
    </row>
    <row r="11" spans="2:2" ht="80.25" customHeight="1" x14ac:dyDescent="0.2">
      <c r="B11" s="316" t="s">
        <v>2107</v>
      </c>
    </row>
    <row r="12" spans="2:2" ht="56.25" customHeight="1" x14ac:dyDescent="0.2">
      <c r="B12" s="316" t="s">
        <v>2108</v>
      </c>
    </row>
    <row r="13" spans="2:2" ht="73.5" customHeight="1" x14ac:dyDescent="0.2">
      <c r="B13" s="318" t="s">
        <v>704</v>
      </c>
    </row>
    <row r="14" spans="2:2" ht="42.75" customHeight="1" x14ac:dyDescent="0.2">
      <c r="B14" s="316" t="s">
        <v>2446</v>
      </c>
    </row>
    <row r="15" spans="2:2" ht="66" customHeight="1" x14ac:dyDescent="0.2">
      <c r="B15" s="318" t="s">
        <v>3762</v>
      </c>
    </row>
    <row r="16" spans="2:2" ht="73.5" customHeight="1" x14ac:dyDescent="0.2">
      <c r="B16" s="319" t="s">
        <v>1545</v>
      </c>
    </row>
    <row r="17" spans="2:2" ht="53.25" customHeight="1" x14ac:dyDescent="0.2">
      <c r="B17" s="316" t="s">
        <v>4106</v>
      </c>
    </row>
    <row r="18" spans="2:2" ht="53.25" customHeight="1" x14ac:dyDescent="0.2">
      <c r="B18" s="318" t="s">
        <v>2926</v>
      </c>
    </row>
    <row r="19" spans="2:2" ht="53.25" customHeight="1" x14ac:dyDescent="0.2">
      <c r="B19" s="318" t="s">
        <v>2351</v>
      </c>
    </row>
    <row r="20" spans="2:2" ht="43.5" customHeight="1" x14ac:dyDescent="0.2">
      <c r="B20" s="318" t="s">
        <v>2467</v>
      </c>
    </row>
    <row r="21" spans="2:2" ht="74.25" customHeight="1" x14ac:dyDescent="0.2">
      <c r="B21" s="319" t="s">
        <v>1427</v>
      </c>
    </row>
    <row r="22" spans="2:2" ht="102" customHeight="1" x14ac:dyDescent="0.2">
      <c r="B22" s="316" t="s">
        <v>2301</v>
      </c>
    </row>
    <row r="23" spans="2:2" ht="109.5" customHeight="1" x14ac:dyDescent="0.2">
      <c r="B23" s="320" t="s">
        <v>2631</v>
      </c>
    </row>
    <row r="24" spans="2:2" ht="34.5" customHeight="1" x14ac:dyDescent="0.2">
      <c r="B24" s="327"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0" activePane="bottomLeft" state="frozen"/>
      <selection activeCell="A22" sqref="A22"/>
      <selection pane="bottomLeft" activeCell="B42" sqref="B42:H4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82" t="s">
        <v>3278</v>
      </c>
      <c r="B1" s="383"/>
      <c r="C1" s="390" t="s">
        <v>2438</v>
      </c>
      <c r="D1" s="390"/>
      <c r="E1" s="390" t="s">
        <v>2439</v>
      </c>
      <c r="F1" s="390"/>
      <c r="G1" s="390" t="s">
        <v>2440</v>
      </c>
      <c r="H1" s="390"/>
      <c r="I1" s="390"/>
      <c r="J1" s="390" t="s">
        <v>2609</v>
      </c>
      <c r="K1" s="391"/>
    </row>
    <row r="2" spans="1:19" ht="32.1" customHeight="1" x14ac:dyDescent="0.2">
      <c r="A2" s="40"/>
      <c r="B2" s="40"/>
      <c r="C2" s="40"/>
      <c r="D2" s="40"/>
      <c r="E2" s="40"/>
      <c r="F2" s="40"/>
      <c r="G2" s="40"/>
      <c r="H2" s="40"/>
      <c r="I2" s="40"/>
      <c r="J2" s="370" t="s">
        <v>2867</v>
      </c>
      <c r="K2" s="370"/>
    </row>
    <row r="3" spans="1:19" ht="5.0999999999999996" customHeight="1" x14ac:dyDescent="0.2">
      <c r="B3" s="7"/>
      <c r="C3" s="7"/>
      <c r="D3" s="7"/>
      <c r="E3" s="7"/>
      <c r="F3" s="7"/>
      <c r="G3" s="7"/>
      <c r="H3" s="7"/>
      <c r="I3" s="7"/>
    </row>
    <row r="4" spans="1:19" ht="35.1" customHeight="1" x14ac:dyDescent="0.4">
      <c r="A4" s="371" t="s">
        <v>2931</v>
      </c>
      <c r="B4" s="371"/>
      <c r="C4" s="371"/>
      <c r="D4" s="371"/>
      <c r="E4" s="371"/>
      <c r="F4" s="371"/>
      <c r="G4" s="371"/>
      <c r="H4" s="371"/>
      <c r="I4" s="371"/>
      <c r="J4" s="371"/>
      <c r="K4" s="371"/>
    </row>
    <row r="5" spans="1:19" ht="39.950000000000003" customHeight="1" x14ac:dyDescent="0.2">
      <c r="A5" s="374" t="str">
        <f>IF(AND(K10&lt;&gt;"",K12&lt;&gt;""), "za razdoblje: " &amp; TEXT(K10, "d. mmmm yyyy.") &amp; "   –   " &amp; TEXT(K12, "d. mmmm yyyy."),"za razdoblje od ________________ do ______________")</f>
        <v>za razdoblje: 1. siječanj 2016.   –   31. prosinac 2016.</v>
      </c>
      <c r="B5" s="374"/>
      <c r="C5" s="374"/>
      <c r="D5" s="374"/>
      <c r="E5" s="374"/>
      <c r="F5" s="374"/>
      <c r="G5" s="374"/>
      <c r="H5" s="374"/>
      <c r="I5" s="374"/>
      <c r="J5" s="374"/>
      <c r="K5" s="374"/>
    </row>
    <row r="6" spans="1:19" ht="15" customHeight="1" x14ac:dyDescent="0.2">
      <c r="A6" s="48" t="s">
        <v>3559</v>
      </c>
      <c r="B6" s="76">
        <v>13990</v>
      </c>
      <c r="C6" s="30"/>
      <c r="D6" s="405" t="s">
        <v>3563</v>
      </c>
      <c r="E6" s="406"/>
      <c r="F6" s="33" t="s">
        <v>2762</v>
      </c>
      <c r="G6" s="30"/>
      <c r="H6" s="30"/>
      <c r="I6" s="30"/>
      <c r="J6" s="420">
        <f>SUM(Skriveni!G2:G1577)</f>
        <v>72160957.754000023</v>
      </c>
      <c r="K6" s="420"/>
    </row>
    <row r="7" spans="1:19" ht="3" customHeight="1" x14ac:dyDescent="0.2">
      <c r="A7" s="30"/>
      <c r="B7" s="30"/>
      <c r="C7" s="30"/>
      <c r="D7" s="30"/>
      <c r="E7" s="30"/>
      <c r="F7" s="30"/>
      <c r="G7" s="30"/>
      <c r="H7" s="30"/>
      <c r="I7" s="30"/>
      <c r="J7" s="30"/>
      <c r="K7" s="30"/>
    </row>
    <row r="8" spans="1:19" ht="15" customHeight="1" x14ac:dyDescent="0.2">
      <c r="A8" s="48" t="s">
        <v>3560</v>
      </c>
      <c r="B8" s="77">
        <v>3325164</v>
      </c>
      <c r="C8" s="30"/>
      <c r="D8" s="31"/>
      <c r="E8" s="34"/>
      <c r="F8" s="30"/>
      <c r="G8" s="30"/>
      <c r="H8" s="30"/>
      <c r="I8" s="30"/>
      <c r="J8" s="375" t="s">
        <v>3567</v>
      </c>
      <c r="K8" s="375"/>
      <c r="P8" s="108">
        <v>1</v>
      </c>
      <c r="Q8" s="108" t="s">
        <v>2400</v>
      </c>
      <c r="R8" s="1">
        <v>11</v>
      </c>
      <c r="S8" s="1" t="s">
        <v>1112</v>
      </c>
    </row>
    <row r="9" spans="1:19" ht="3"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376" t="s">
        <v>4271</v>
      </c>
      <c r="C10" s="377"/>
      <c r="D10" s="377"/>
      <c r="E10" s="377"/>
      <c r="F10" s="377"/>
      <c r="G10" s="377"/>
      <c r="H10" s="377"/>
      <c r="I10" s="378"/>
      <c r="J10" s="48" t="s">
        <v>1522</v>
      </c>
      <c r="K10" s="198">
        <v>42370</v>
      </c>
      <c r="P10" s="108">
        <v>3</v>
      </c>
      <c r="Q10" s="108" t="s">
        <v>2402</v>
      </c>
      <c r="R10" s="1">
        <v>13</v>
      </c>
      <c r="S10" s="1" t="s">
        <v>254</v>
      </c>
    </row>
    <row r="11" spans="1:19" ht="3"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42226</v>
      </c>
      <c r="C12" s="402" t="s">
        <v>4272</v>
      </c>
      <c r="D12" s="403"/>
      <c r="E12" s="403"/>
      <c r="F12" s="403"/>
      <c r="G12" s="404"/>
      <c r="H12" s="30"/>
      <c r="I12" s="30"/>
      <c r="J12" s="48" t="s">
        <v>1523</v>
      </c>
      <c r="K12" s="198">
        <v>42735</v>
      </c>
      <c r="P12" s="108">
        <v>5</v>
      </c>
      <c r="Q12" s="108" t="s">
        <v>3260</v>
      </c>
      <c r="R12" s="1">
        <v>22</v>
      </c>
      <c r="S12" s="1" t="s">
        <v>2356</v>
      </c>
    </row>
    <row r="13" spans="1:19" ht="3"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92" t="s">
        <v>4273</v>
      </c>
      <c r="C14" s="393"/>
      <c r="D14" s="393"/>
      <c r="E14" s="393"/>
      <c r="F14" s="393"/>
      <c r="G14" s="394"/>
      <c r="H14" s="30"/>
      <c r="I14" s="30"/>
      <c r="J14" s="48" t="s">
        <v>923</v>
      </c>
      <c r="K14" s="107">
        <v>32485068699</v>
      </c>
      <c r="P14" s="108">
        <v>7</v>
      </c>
      <c r="Q14" s="108" t="s">
        <v>3262</v>
      </c>
      <c r="R14" s="1">
        <v>31</v>
      </c>
      <c r="S14" s="1" t="s">
        <v>1109</v>
      </c>
    </row>
    <row r="15" spans="1:19" ht="3"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31</v>
      </c>
      <c r="C16" s="384" t="str">
        <f>IF(B16&gt;0,LOOKUP(B16,R8:R16,S8:S16),"Razina nije upisana")</f>
        <v>proračunski korisnik jedinice lokalne i područne (regionalne) samouprave koji obavlja poslove u sklopu funkcija koje se decentraliziraju</v>
      </c>
      <c r="D16" s="385"/>
      <c r="E16" s="385"/>
      <c r="F16" s="385"/>
      <c r="G16" s="385"/>
      <c r="H16" s="385"/>
      <c r="I16" s="385"/>
      <c r="J16" s="385"/>
      <c r="K16" s="385"/>
      <c r="P16" s="108">
        <v>9</v>
      </c>
      <c r="Q16" s="108" t="s">
        <v>3264</v>
      </c>
      <c r="R16" s="1">
        <v>42</v>
      </c>
      <c r="S16" s="1" t="s">
        <v>253</v>
      </c>
    </row>
    <row r="17" spans="1:17" ht="3"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8520</v>
      </c>
      <c r="C18" s="384" t="str">
        <f xml:space="preserve"> IF(B18&gt;0,LOOKUP(B18,Sifre!A246:A860,Sifre!B246:B860),"Djelatnost nije upisana")</f>
        <v>Osnovno obrazovanje</v>
      </c>
      <c r="D18" s="385"/>
      <c r="E18" s="385"/>
      <c r="F18" s="385"/>
      <c r="G18" s="385"/>
      <c r="H18" s="385"/>
      <c r="I18" s="385"/>
      <c r="J18" s="385"/>
      <c r="K18" s="385"/>
      <c r="P18" s="108">
        <v>11</v>
      </c>
      <c r="Q18" s="108" t="s">
        <v>3266</v>
      </c>
    </row>
    <row r="19" spans="1:17" ht="3"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0</v>
      </c>
      <c r="C20" s="384" t="str">
        <f>IF(B20&lt;&gt;"","Razdjel: " &amp; LOOKUP(B20,R53:R100,S53:S100),"Razdjel nije upisan")</f>
        <v>Razdjel: NEMA RAZDJELA</v>
      </c>
      <c r="D20" s="385"/>
      <c r="E20" s="385"/>
      <c r="F20" s="385"/>
      <c r="G20" s="385"/>
      <c r="H20" s="385"/>
      <c r="I20" s="385"/>
      <c r="J20" s="385"/>
      <c r="K20" s="385"/>
      <c r="P20" s="108">
        <v>13</v>
      </c>
      <c r="Q20" s="108" t="s">
        <v>3268</v>
      </c>
    </row>
    <row r="21" spans="1:17" ht="3"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36</v>
      </c>
      <c r="C22" s="384" t="str">
        <f>IF(B22&gt;0, "Županija: " &amp; LOOKUP(N22,P8:P28,Q8:Q28) &amp; ", grad/općina: " &amp; LOOKUP(B22,N53:N609,O53:O609),"šifra grada/općine nije upisana")</f>
        <v>Županija: VARAŽDINSKA, grad/općina: BREZNICA</v>
      </c>
      <c r="D22" s="385"/>
      <c r="E22" s="385"/>
      <c r="F22" s="385"/>
      <c r="G22" s="385"/>
      <c r="H22" s="385"/>
      <c r="I22" s="385"/>
      <c r="J22" s="385"/>
      <c r="K22" s="385"/>
      <c r="N22" s="1">
        <f>LOOKUP(B22,N53:N609,P53:P609)</f>
        <v>5</v>
      </c>
      <c r="P22" s="108">
        <v>15</v>
      </c>
      <c r="Q22" s="108" t="s">
        <v>3270</v>
      </c>
    </row>
    <row r="23" spans="1:17" ht="3" customHeight="1" x14ac:dyDescent="0.2">
      <c r="A23" s="31"/>
      <c r="B23" s="30"/>
      <c r="C23" s="30"/>
      <c r="D23" s="30"/>
      <c r="E23" s="30"/>
      <c r="F23" s="30"/>
      <c r="G23" s="30"/>
      <c r="H23" s="30"/>
      <c r="I23" s="30"/>
      <c r="J23" s="30"/>
      <c r="K23" s="30"/>
      <c r="P23" s="108">
        <v>16</v>
      </c>
      <c r="Q23" s="108" t="s">
        <v>3271</v>
      </c>
    </row>
    <row r="24" spans="1:17" ht="9.9499999999999993" customHeight="1" x14ac:dyDescent="0.2">
      <c r="A24" s="31"/>
      <c r="B24" s="229" t="s">
        <v>2941</v>
      </c>
      <c r="C24" s="30"/>
      <c r="D24" s="395" t="s">
        <v>4030</v>
      </c>
      <c r="E24" s="396"/>
      <c r="F24" s="396"/>
      <c r="G24" s="30"/>
      <c r="H24" s="30"/>
      <c r="I24" s="30"/>
      <c r="J24" s="30"/>
      <c r="K24" s="30"/>
      <c r="P24" s="108">
        <v>17</v>
      </c>
      <c r="Q24" s="108" t="s">
        <v>3272</v>
      </c>
    </row>
    <row r="25" spans="1:17" ht="15" customHeight="1" x14ac:dyDescent="0.2">
      <c r="A25" s="387" t="s">
        <v>1919</v>
      </c>
      <c r="B25" s="101" t="str">
        <f>IF(SUM(Skriveni!C2:F642)=0,"NE", "DA")</f>
        <v>DA</v>
      </c>
      <c r="C25" s="365" t="s">
        <v>2804</v>
      </c>
      <c r="D25" s="369"/>
      <c r="E25" s="228" t="str">
        <f>IF(AND(B25="DA",Kont!F25&gt;0),Kont!F25,"Nema")</f>
        <v>Nema</v>
      </c>
      <c r="F25" s="30"/>
      <c r="G25" s="48" t="s">
        <v>3045</v>
      </c>
      <c r="H25" s="372" t="s">
        <v>4274</v>
      </c>
      <c r="I25" s="386"/>
      <c r="J25" s="386"/>
      <c r="K25" s="373"/>
      <c r="P25" s="108">
        <v>18</v>
      </c>
      <c r="Q25" s="108" t="s">
        <v>3273</v>
      </c>
    </row>
    <row r="26" spans="1:17" ht="3" customHeight="1" x14ac:dyDescent="0.2">
      <c r="A26" s="388"/>
      <c r="B26" s="82"/>
      <c r="C26" s="83"/>
      <c r="D26" s="84"/>
      <c r="E26" s="85"/>
      <c r="G26" s="31"/>
      <c r="H26" s="30"/>
      <c r="I26" s="30"/>
      <c r="J26" s="30"/>
      <c r="K26" s="30"/>
      <c r="P26" s="108">
        <v>19</v>
      </c>
      <c r="Q26" s="108" t="s">
        <v>3274</v>
      </c>
    </row>
    <row r="27" spans="1:17" ht="15" customHeight="1" x14ac:dyDescent="0.2">
      <c r="A27" s="388"/>
      <c r="B27" s="101" t="str">
        <f>IF(SUM(Skriveni!C998:D1246)&lt;&gt;0,"DA","NE")</f>
        <v>DA</v>
      </c>
      <c r="C27" s="365" t="s">
        <v>2736</v>
      </c>
      <c r="D27" s="366"/>
      <c r="E27" s="228" t="str">
        <f>IF(AND(B27="DA",Kont!F226&gt;0),Kont!F226,"Nema")</f>
        <v>Nema</v>
      </c>
      <c r="F27" s="30"/>
      <c r="G27" s="48" t="s">
        <v>3046</v>
      </c>
      <c r="H27" s="372" t="s">
        <v>4275</v>
      </c>
      <c r="I27" s="373"/>
      <c r="J27" s="31" t="s">
        <v>3047</v>
      </c>
      <c r="K27" s="33" t="s">
        <v>4276</v>
      </c>
      <c r="P27" s="108">
        <v>20</v>
      </c>
      <c r="Q27" s="108" t="s">
        <v>1111</v>
      </c>
    </row>
    <row r="28" spans="1:17" ht="3" customHeight="1" x14ac:dyDescent="0.2">
      <c r="A28" s="388"/>
      <c r="F28" s="30"/>
      <c r="G28" s="30"/>
      <c r="H28" s="30"/>
      <c r="I28" s="30"/>
      <c r="J28" s="30"/>
      <c r="K28" s="30"/>
      <c r="P28" s="108">
        <v>21</v>
      </c>
      <c r="Q28" s="108" t="s">
        <v>1265</v>
      </c>
    </row>
    <row r="29" spans="1:17" ht="15" customHeight="1" x14ac:dyDescent="0.2">
      <c r="A29" s="388"/>
      <c r="B29" s="101" t="str">
        <f>IF(SUM(Skriveni!C1296:D1431)&lt;&gt;0,"DA","NE")</f>
        <v>DA</v>
      </c>
      <c r="C29" s="397" t="s">
        <v>2805</v>
      </c>
      <c r="D29" s="398"/>
      <c r="E29" s="228" t="str">
        <f>IF(AND(B29="DA",Kont!F258&gt;0),Kont!F258,"Nema")</f>
        <v>Nema</v>
      </c>
      <c r="F29" s="30"/>
      <c r="G29" s="48" t="s">
        <v>3048</v>
      </c>
      <c r="H29" s="359" t="s">
        <v>4277</v>
      </c>
      <c r="I29" s="360"/>
      <c r="J29" s="360"/>
      <c r="K29" s="361"/>
    </row>
    <row r="30" spans="1:17" ht="3" customHeight="1" x14ac:dyDescent="0.2">
      <c r="A30" s="388"/>
      <c r="B30" s="82"/>
      <c r="C30" s="83"/>
      <c r="D30" s="84"/>
      <c r="E30" s="85"/>
      <c r="F30" s="30"/>
      <c r="G30" s="30"/>
      <c r="H30" s="30"/>
      <c r="I30" s="30"/>
      <c r="J30" s="30"/>
      <c r="K30" s="30"/>
    </row>
    <row r="31" spans="1:17" ht="15" customHeight="1" x14ac:dyDescent="0.2">
      <c r="A31" s="388"/>
      <c r="B31" s="118" t="s">
        <v>4279</v>
      </c>
      <c r="C31" s="365" t="s">
        <v>3308</v>
      </c>
      <c r="D31" s="366"/>
      <c r="E31" s="228" t="str">
        <f>IF(Kont!F253&gt;0,Kont!F253,"Nema")</f>
        <v>Nema</v>
      </c>
      <c r="F31" s="30"/>
      <c r="G31" s="31" t="s">
        <v>3049</v>
      </c>
      <c r="H31" s="359" t="s">
        <v>4277</v>
      </c>
      <c r="I31" s="360"/>
      <c r="J31" s="360"/>
      <c r="K31" s="361"/>
    </row>
    <row r="32" spans="1:17" ht="3" customHeight="1" x14ac:dyDescent="0.2">
      <c r="A32" s="388"/>
      <c r="B32" s="82"/>
      <c r="C32" s="83"/>
      <c r="D32" s="84"/>
      <c r="E32" s="85"/>
      <c r="F32" s="30"/>
      <c r="G32" s="30"/>
      <c r="H32" s="30"/>
      <c r="I32" s="30"/>
      <c r="J32" s="30"/>
      <c r="K32" s="30"/>
    </row>
    <row r="33" spans="1:23" ht="15" customHeight="1" x14ac:dyDescent="0.2">
      <c r="A33" s="389"/>
      <c r="B33" s="101" t="str">
        <f>IF(SUM(Skriveni!C1477:C1559)&lt;&gt;0,"DA","NE")</f>
        <v>DA</v>
      </c>
      <c r="C33" s="367" t="s">
        <v>2766</v>
      </c>
      <c r="D33" s="368"/>
      <c r="E33" s="228" t="str">
        <f>IF(AND(B33="DA",Kont!F249&gt;0),Kont!F249,"Nema")</f>
        <v>Nema</v>
      </c>
      <c r="F33" s="30"/>
      <c r="G33" s="48" t="s">
        <v>2508</v>
      </c>
      <c r="H33" s="392" t="s">
        <v>4278</v>
      </c>
      <c r="I33" s="393"/>
      <c r="J33" s="393"/>
      <c r="K33" s="394"/>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3783</v>
      </c>
      <c r="H35" s="362" t="str">
        <f>IF(Kont!F3&gt;0,"Izvještaj sadrži pogreške, broj pogrešaka: " &amp; Kont!F3,IF(J6=0,"Izvještaj je prazan","Izvještaj nema pogrešaka"))</f>
        <v>Izvještaj nema pogrešaka</v>
      </c>
      <c r="I35" s="363"/>
      <c r="J35" s="363"/>
      <c r="K35" s="364"/>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356" t="s">
        <v>3044</v>
      </c>
      <c r="C38" s="357"/>
      <c r="D38" s="357"/>
      <c r="E38" s="357"/>
      <c r="F38" s="357"/>
      <c r="G38" s="357"/>
      <c r="H38" s="358"/>
      <c r="I38" s="73" t="s">
        <v>1681</v>
      </c>
      <c r="J38" s="74" t="s">
        <v>1114</v>
      </c>
      <c r="K38" s="75" t="s">
        <v>1115</v>
      </c>
      <c r="N38" s="100" t="s">
        <v>2466</v>
      </c>
      <c r="O38" s="103" t="s">
        <v>3898</v>
      </c>
      <c r="P38" s="103" t="s">
        <v>3899</v>
      </c>
      <c r="Q38" s="103" t="s">
        <v>3900</v>
      </c>
      <c r="R38" s="103" t="s">
        <v>3901</v>
      </c>
      <c r="W38" s="106">
        <v>111</v>
      </c>
    </row>
    <row r="39" spans="1:23" ht="12.95" customHeight="1" x14ac:dyDescent="0.2">
      <c r="A39" s="407" t="s">
        <v>2866</v>
      </c>
      <c r="B39" s="408" t="str">
        <f>PRRAS!B644</f>
        <v>UKUPNI PRIHODI I PRIMICI (AOP 401+408)</v>
      </c>
      <c r="C39" s="409"/>
      <c r="D39" s="409"/>
      <c r="E39" s="409"/>
      <c r="F39" s="409"/>
      <c r="G39" s="409"/>
      <c r="H39" s="410"/>
      <c r="I39" s="44">
        <f>PRRAS!C644</f>
        <v>631</v>
      </c>
      <c r="J39" s="35">
        <f>PRRAS!D644</f>
        <v>3178296</v>
      </c>
      <c r="K39" s="35">
        <f>PRRAS!E644</f>
        <v>3005970</v>
      </c>
      <c r="N39" s="99"/>
      <c r="O39" s="104"/>
      <c r="P39" s="105" t="s">
        <v>922</v>
      </c>
      <c r="Q39" s="105" t="s">
        <v>922</v>
      </c>
      <c r="R39" s="105" t="s">
        <v>922</v>
      </c>
      <c r="W39" s="106">
        <v>112</v>
      </c>
    </row>
    <row r="40" spans="1:23" ht="12.95" customHeight="1" x14ac:dyDescent="0.2">
      <c r="A40" s="388"/>
      <c r="B40" s="411" t="str">
        <f>PRRAS!B645</f>
        <v>UKUPNI RASHODI I IZDACI (AOP 402+519)</v>
      </c>
      <c r="C40" s="380"/>
      <c r="D40" s="380"/>
      <c r="E40" s="380"/>
      <c r="F40" s="380"/>
      <c r="G40" s="380"/>
      <c r="H40" s="381"/>
      <c r="I40" s="45">
        <f>PRRAS!C645</f>
        <v>632</v>
      </c>
      <c r="J40" s="36">
        <f>PRRAS!D645</f>
        <v>3177376</v>
      </c>
      <c r="K40" s="36">
        <f>PRRAS!E645</f>
        <v>3005479</v>
      </c>
      <c r="N40" s="99" t="s">
        <v>2756</v>
      </c>
      <c r="O40" s="104" t="s">
        <v>2757</v>
      </c>
      <c r="P40" s="105" t="s">
        <v>2757</v>
      </c>
      <c r="Q40" s="105" t="s">
        <v>2757</v>
      </c>
      <c r="R40" s="105" t="s">
        <v>922</v>
      </c>
      <c r="W40" s="106">
        <v>113</v>
      </c>
    </row>
    <row r="41" spans="1:23" ht="12.95" customHeight="1" x14ac:dyDescent="0.2">
      <c r="A41" s="388"/>
      <c r="B41" s="411" t="str">
        <f>PRRAS!B646</f>
        <v>VIŠAK PRIHODA I PRIMITAKA (AOP 631-632)</v>
      </c>
      <c r="C41" s="380"/>
      <c r="D41" s="380"/>
      <c r="E41" s="380"/>
      <c r="F41" s="380"/>
      <c r="G41" s="380"/>
      <c r="H41" s="381"/>
      <c r="I41" s="45">
        <f>PRRAS!C646</f>
        <v>633</v>
      </c>
      <c r="J41" s="36">
        <f>PRRAS!D646</f>
        <v>920</v>
      </c>
      <c r="K41" s="36">
        <f>PRRAS!E646</f>
        <v>491</v>
      </c>
      <c r="N41" s="99" t="s">
        <v>2758</v>
      </c>
      <c r="O41" s="104" t="s">
        <v>2765</v>
      </c>
      <c r="P41" s="104" t="s">
        <v>2765</v>
      </c>
      <c r="Q41" s="104" t="s">
        <v>2759</v>
      </c>
      <c r="R41" s="105" t="s">
        <v>922</v>
      </c>
      <c r="W41" s="106">
        <v>114</v>
      </c>
    </row>
    <row r="42" spans="1:23" ht="12.95" customHeight="1" x14ac:dyDescent="0.2">
      <c r="A42" s="389"/>
      <c r="B42" s="417" t="str">
        <f>PRRAS!B647</f>
        <v>MANJAK PRIHODA I PRIMITAKA (AOP 632-631)</v>
      </c>
      <c r="C42" s="422"/>
      <c r="D42" s="422"/>
      <c r="E42" s="422"/>
      <c r="F42" s="422"/>
      <c r="G42" s="422"/>
      <c r="H42" s="423"/>
      <c r="I42" s="46">
        <f>PRRAS!C647</f>
        <v>634</v>
      </c>
      <c r="J42" s="37">
        <f>PRRAS!D647</f>
        <v>0</v>
      </c>
      <c r="K42" s="37">
        <f>PRRAS!E647</f>
        <v>0</v>
      </c>
      <c r="N42" s="99" t="s">
        <v>2760</v>
      </c>
      <c r="O42" s="104" t="s">
        <v>2761</v>
      </c>
      <c r="P42" s="104" t="s">
        <v>2761</v>
      </c>
      <c r="Q42" s="104" t="s">
        <v>2761</v>
      </c>
      <c r="R42" s="105" t="s">
        <v>922</v>
      </c>
      <c r="W42" s="106">
        <v>115</v>
      </c>
    </row>
    <row r="43" spans="1:23" ht="12.95" customHeight="1" x14ac:dyDescent="0.2">
      <c r="A43" s="407" t="s">
        <v>3892</v>
      </c>
      <c r="B43" s="408" t="str">
        <f>RasF!B12</f>
        <v>Opće javne usluge (AOP 002+006+009+013 do 017)</v>
      </c>
      <c r="C43" s="409"/>
      <c r="D43" s="409"/>
      <c r="E43" s="409"/>
      <c r="F43" s="409"/>
      <c r="G43" s="409"/>
      <c r="H43" s="410"/>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388"/>
      <c r="B44" s="411" t="str">
        <f>RasF!B42</f>
        <v>Ekonomski poslovi (AOP 032+035+039+046+050+056+057+062+070)</v>
      </c>
      <c r="C44" s="412"/>
      <c r="D44" s="412"/>
      <c r="E44" s="412"/>
      <c r="F44" s="412"/>
      <c r="G44" s="412"/>
      <c r="H44" s="413"/>
      <c r="I44" s="45">
        <f>RasF!C42</f>
        <v>31</v>
      </c>
      <c r="J44" s="36">
        <f>RasF!D42</f>
        <v>0</v>
      </c>
      <c r="K44" s="36">
        <f>RasF!E42</f>
        <v>0</v>
      </c>
      <c r="N44" s="99"/>
      <c r="O44" s="104"/>
      <c r="P44" s="105"/>
      <c r="Q44" s="105"/>
      <c r="R44" s="105"/>
      <c r="W44" s="106">
        <v>119</v>
      </c>
    </row>
    <row r="45" spans="1:23" ht="12.95" customHeight="1" x14ac:dyDescent="0.2">
      <c r="A45" s="388"/>
      <c r="B45" s="411" t="str">
        <f>RasF!B95</f>
        <v>Rashodi vezani za stanovanje i kom. pogodnosti koji nisu drugdje svrstani</v>
      </c>
      <c r="C45" s="412"/>
      <c r="D45" s="412"/>
      <c r="E45" s="412"/>
      <c r="F45" s="412"/>
      <c r="G45" s="412"/>
      <c r="H45" s="413"/>
      <c r="I45" s="45">
        <f>RasF!C95</f>
        <v>84</v>
      </c>
      <c r="J45" s="36">
        <f>RasF!D95</f>
        <v>0</v>
      </c>
      <c r="K45" s="36">
        <f>RasF!E95</f>
        <v>0</v>
      </c>
      <c r="W45" s="106">
        <v>121</v>
      </c>
    </row>
    <row r="46" spans="1:23" ht="12.95" customHeight="1" x14ac:dyDescent="0.2">
      <c r="A46" s="388"/>
      <c r="B46" s="411" t="str">
        <f>RasF!B121</f>
        <v>Obrazovanje (AOP 111+114+117+118+121 do 124)</v>
      </c>
      <c r="C46" s="412"/>
      <c r="D46" s="412"/>
      <c r="E46" s="412"/>
      <c r="F46" s="412"/>
      <c r="G46" s="412"/>
      <c r="H46" s="413"/>
      <c r="I46" s="45">
        <f>RasF!C121</f>
        <v>110</v>
      </c>
      <c r="J46" s="36">
        <f>RasF!D121</f>
        <v>3177376</v>
      </c>
      <c r="K46" s="36">
        <f>RasF!E121</f>
        <v>3005479</v>
      </c>
      <c r="N46" s="99"/>
      <c r="O46" s="104"/>
      <c r="P46" s="105"/>
      <c r="Q46" s="105"/>
      <c r="R46" s="105"/>
      <c r="W46" s="106">
        <v>122</v>
      </c>
    </row>
    <row r="47" spans="1:23" ht="12.95" customHeight="1" x14ac:dyDescent="0.2">
      <c r="A47" s="389"/>
      <c r="B47" s="417" t="str">
        <f>RasF!B148</f>
        <v>Kontrolni zbroj (AOP 001+018+024+031+071+078+085+103+110+125)</v>
      </c>
      <c r="C47" s="418"/>
      <c r="D47" s="418"/>
      <c r="E47" s="418"/>
      <c r="F47" s="418"/>
      <c r="G47" s="418"/>
      <c r="H47" s="419"/>
      <c r="I47" s="46">
        <f>RasF!C148</f>
        <v>137</v>
      </c>
      <c r="J47" s="37">
        <f>RasF!D148</f>
        <v>3177376</v>
      </c>
      <c r="K47" s="37">
        <f>RasF!E148</f>
        <v>3005479</v>
      </c>
      <c r="N47" s="99"/>
      <c r="O47" s="104"/>
      <c r="P47" s="105"/>
      <c r="Q47" s="105"/>
      <c r="R47" s="105"/>
      <c r="W47" s="106">
        <v>123</v>
      </c>
    </row>
    <row r="48" spans="1:23" ht="12.95" customHeight="1" x14ac:dyDescent="0.2">
      <c r="A48" s="407" t="s">
        <v>3893</v>
      </c>
      <c r="B48" s="414" t="str">
        <f>PVRIO!B12</f>
        <v>Promjene u vrijednosti i obujmu imovine (AOP 002+018)</v>
      </c>
      <c r="C48" s="415"/>
      <c r="D48" s="415"/>
      <c r="E48" s="415"/>
      <c r="F48" s="415"/>
      <c r="G48" s="415"/>
      <c r="H48" s="416"/>
      <c r="I48" s="44">
        <f>PVRIO!C12</f>
        <v>1</v>
      </c>
      <c r="J48" s="35">
        <f>PVRIO!D12</f>
        <v>0</v>
      </c>
      <c r="K48" s="35">
        <f>PVRIO!E12</f>
        <v>0</v>
      </c>
      <c r="W48" s="106">
        <v>124</v>
      </c>
    </row>
    <row r="49" spans="1:23" ht="12.95" customHeight="1" x14ac:dyDescent="0.2">
      <c r="A49" s="388"/>
      <c r="B49" s="379" t="str">
        <f>PVRIO!B29</f>
        <v>Promjene u obujmu imovine (AOP 019+026)</v>
      </c>
      <c r="C49" s="380"/>
      <c r="D49" s="380"/>
      <c r="E49" s="380"/>
      <c r="F49" s="380"/>
      <c r="G49" s="380"/>
      <c r="H49" s="381"/>
      <c r="I49" s="45">
        <f>PVRIO!C29</f>
        <v>18</v>
      </c>
      <c r="J49" s="36">
        <f>PVRIO!D29</f>
        <v>0</v>
      </c>
      <c r="K49" s="36">
        <f>PVRIO!E29</f>
        <v>0</v>
      </c>
      <c r="N49" s="99"/>
      <c r="O49" s="104"/>
      <c r="P49" s="105"/>
      <c r="Q49" s="105"/>
      <c r="R49" s="105"/>
      <c r="W49" s="106">
        <v>125</v>
      </c>
    </row>
    <row r="50" spans="1:23" ht="12.95" customHeight="1" x14ac:dyDescent="0.2">
      <c r="A50" s="388"/>
      <c r="B50" s="379" t="str">
        <f>PVRIO!B45</f>
        <v>Promjene u vrijednosti (revalorizacija) i obujmu obveza (AOP 035+040)</v>
      </c>
      <c r="C50" s="380"/>
      <c r="D50" s="380"/>
      <c r="E50" s="380"/>
      <c r="F50" s="380"/>
      <c r="G50" s="380"/>
      <c r="H50" s="381"/>
      <c r="I50" s="45">
        <f>PVRIO!C45</f>
        <v>34</v>
      </c>
      <c r="J50" s="36">
        <f>PVRIO!D45</f>
        <v>0</v>
      </c>
      <c r="K50" s="36">
        <f>PVRIO!E45</f>
        <v>0</v>
      </c>
      <c r="N50" s="99"/>
      <c r="O50" s="104"/>
      <c r="P50" s="105"/>
      <c r="Q50" s="105"/>
      <c r="R50" s="105"/>
      <c r="W50" s="106">
        <v>125</v>
      </c>
    </row>
    <row r="51" spans="1:23" ht="12.95" customHeight="1" x14ac:dyDescent="0.2">
      <c r="A51" s="389"/>
      <c r="B51" s="424" t="str">
        <f>PVRIO!B51</f>
        <v>Promjene u obujmu obveza (AOP 041 do 044)</v>
      </c>
      <c r="C51" s="422"/>
      <c r="D51" s="422"/>
      <c r="E51" s="422"/>
      <c r="F51" s="422"/>
      <c r="G51" s="422"/>
      <c r="H51" s="423"/>
      <c r="I51" s="46">
        <f>PVRIO!C51</f>
        <v>40</v>
      </c>
      <c r="J51" s="37">
        <f>PVRIO!D51</f>
        <v>0</v>
      </c>
      <c r="K51" s="37">
        <f>PVRIO!E51</f>
        <v>0</v>
      </c>
      <c r="W51" s="106">
        <v>126</v>
      </c>
    </row>
    <row r="52" spans="1:23" ht="12.95" customHeight="1" x14ac:dyDescent="0.2">
      <c r="A52" s="407" t="s">
        <v>3894</v>
      </c>
      <c r="B52" s="414" t="str">
        <f>Bil!B12</f>
        <v>IMOVINA (AOP 002+063)</v>
      </c>
      <c r="C52" s="415"/>
      <c r="D52" s="415"/>
      <c r="E52" s="415"/>
      <c r="F52" s="415"/>
      <c r="G52" s="415"/>
      <c r="H52" s="416"/>
      <c r="I52" s="44">
        <f>Bil!C12</f>
        <v>1</v>
      </c>
      <c r="J52" s="35">
        <f>Bil!D12</f>
        <v>1951196</v>
      </c>
      <c r="K52" s="35">
        <f>Bil!E12</f>
        <v>1927935</v>
      </c>
      <c r="W52" s="106">
        <v>127</v>
      </c>
    </row>
    <row r="53" spans="1:23" ht="12.95" customHeight="1" x14ac:dyDescent="0.2">
      <c r="A53" s="388"/>
      <c r="B53" s="411" t="str">
        <f>Bil!B75</f>
        <v>Novac u banci i blagajni (AOP 065+070 do 072)</v>
      </c>
      <c r="C53" s="380"/>
      <c r="D53" s="380"/>
      <c r="E53" s="380"/>
      <c r="F53" s="380"/>
      <c r="G53" s="380"/>
      <c r="H53" s="381"/>
      <c r="I53" s="45">
        <f>Bil!C75</f>
        <v>64</v>
      </c>
      <c r="J53" s="36">
        <f>Bil!D75</f>
        <v>85673</v>
      </c>
      <c r="K53" s="36">
        <f>Bil!E75</f>
        <v>64240</v>
      </c>
      <c r="N53" s="1">
        <v>1</v>
      </c>
      <c r="O53" s="1" t="s">
        <v>925</v>
      </c>
      <c r="P53" s="1">
        <v>16</v>
      </c>
      <c r="R53" s="1">
        <v>0</v>
      </c>
      <c r="S53" s="1" t="s">
        <v>4063</v>
      </c>
      <c r="W53" s="106">
        <v>128</v>
      </c>
    </row>
    <row r="54" spans="1:23" ht="12.95" customHeight="1" x14ac:dyDescent="0.2">
      <c r="A54" s="388"/>
      <c r="B54" s="411" t="str">
        <f>Bil!B144</f>
        <v>Dionice i udjeli u glavnici trgovačkih društava u javnom sektoru</v>
      </c>
      <c r="C54" s="380"/>
      <c r="D54" s="380"/>
      <c r="E54" s="380"/>
      <c r="F54" s="380"/>
      <c r="G54" s="380"/>
      <c r="H54" s="381"/>
      <c r="I54" s="45">
        <f>Bil!C144</f>
        <v>133</v>
      </c>
      <c r="J54" s="36">
        <f>Bil!D144</f>
        <v>0</v>
      </c>
      <c r="K54" s="36">
        <f>Bil!E144</f>
        <v>0</v>
      </c>
      <c r="N54" s="1">
        <v>2</v>
      </c>
      <c r="O54" s="1" t="s">
        <v>926</v>
      </c>
      <c r="P54" s="1">
        <v>14</v>
      </c>
      <c r="R54" s="1">
        <v>10</v>
      </c>
      <c r="S54" s="1" t="s">
        <v>3532</v>
      </c>
      <c r="W54" s="106">
        <v>129</v>
      </c>
    </row>
    <row r="55" spans="1:23" ht="12.95" customHeight="1" x14ac:dyDescent="0.2">
      <c r="A55" s="389"/>
      <c r="B55" s="417" t="str">
        <f>Bil!B228</f>
        <v>Obveze za zajmove od inozemnih osiguravajućih društava</v>
      </c>
      <c r="C55" s="422"/>
      <c r="D55" s="422"/>
      <c r="E55" s="422"/>
      <c r="F55" s="422"/>
      <c r="G55" s="422"/>
      <c r="H55" s="423"/>
      <c r="I55" s="46">
        <f>Bil!C228</f>
        <v>217</v>
      </c>
      <c r="J55" s="37">
        <f>Bil!D228</f>
        <v>0</v>
      </c>
      <c r="K55" s="37">
        <f>Bil!E228</f>
        <v>0</v>
      </c>
      <c r="N55" s="1">
        <v>3</v>
      </c>
      <c r="O55" s="1" t="s">
        <v>927</v>
      </c>
      <c r="P55" s="1">
        <v>16</v>
      </c>
      <c r="R55" s="1">
        <v>12</v>
      </c>
      <c r="S55" s="1" t="s">
        <v>2670</v>
      </c>
      <c r="W55" s="106">
        <v>130</v>
      </c>
    </row>
    <row r="56" spans="1:23" ht="12.95" customHeight="1" x14ac:dyDescent="0.2">
      <c r="A56" s="407" t="s">
        <v>3895</v>
      </c>
      <c r="B56" s="414" t="str">
        <f>Obv!B12</f>
        <v>Stanje obveza 1. siječnja (=AOP 038 iz Izvještaja o obvezama za prethodnu godinu)</v>
      </c>
      <c r="C56" s="415"/>
      <c r="D56" s="415"/>
      <c r="E56" s="415"/>
      <c r="F56" s="415"/>
      <c r="G56" s="415"/>
      <c r="H56" s="416"/>
      <c r="I56" s="44">
        <f>Obv!C12</f>
        <v>1</v>
      </c>
      <c r="J56" s="35" t="s">
        <v>3896</v>
      </c>
      <c r="K56" s="35">
        <f>Obv!D12</f>
        <v>196918</v>
      </c>
      <c r="N56" s="1">
        <v>4</v>
      </c>
      <c r="O56" s="1" t="s">
        <v>928</v>
      </c>
      <c r="P56" s="1">
        <v>8</v>
      </c>
      <c r="R56" s="1">
        <v>13</v>
      </c>
      <c r="S56" s="1" t="s">
        <v>2671</v>
      </c>
      <c r="W56" s="106">
        <v>141</v>
      </c>
    </row>
    <row r="57" spans="1:23" ht="12.95" customHeight="1" x14ac:dyDescent="0.2">
      <c r="A57" s="388"/>
      <c r="B57" s="411" t="str">
        <f>Obv!B49</f>
        <v>Stanje obveza na kraju izvještajnog razdoblja (AOP 001+002-020) i (AOP 039+097)</v>
      </c>
      <c r="C57" s="412"/>
      <c r="D57" s="412"/>
      <c r="E57" s="412"/>
      <c r="F57" s="412"/>
      <c r="G57" s="412"/>
      <c r="H57" s="413"/>
      <c r="I57" s="45">
        <f>Obv!C49</f>
        <v>38</v>
      </c>
      <c r="J57" s="36" t="s">
        <v>3896</v>
      </c>
      <c r="K57" s="36">
        <f>Obv!D49</f>
        <v>192773</v>
      </c>
      <c r="N57" s="1">
        <v>5</v>
      </c>
      <c r="O57" s="1" t="s">
        <v>929</v>
      </c>
      <c r="P57" s="1">
        <v>18</v>
      </c>
      <c r="R57" s="1">
        <v>15</v>
      </c>
      <c r="S57" s="1" t="s">
        <v>474</v>
      </c>
      <c r="W57" s="106">
        <v>142</v>
      </c>
    </row>
    <row r="58" spans="1:23" ht="12.95" customHeight="1" x14ac:dyDescent="0.2">
      <c r="A58" s="388"/>
      <c r="B58" s="411" t="str">
        <f>Obv!B50</f>
        <v>Stanje dospjelih obveza na kraju izvještajnog razdoblja (AOP 040+045+086+091)</v>
      </c>
      <c r="C58" s="412"/>
      <c r="D58" s="412"/>
      <c r="E58" s="412"/>
      <c r="F58" s="412"/>
      <c r="G58" s="412"/>
      <c r="H58" s="413"/>
      <c r="I58" s="45">
        <f>Obv!C50</f>
        <v>39</v>
      </c>
      <c r="J58" s="36" t="s">
        <v>3896</v>
      </c>
      <c r="K58" s="36">
        <f>Obv!D50</f>
        <v>0</v>
      </c>
      <c r="N58" s="1">
        <v>6</v>
      </c>
      <c r="O58" s="1" t="s">
        <v>930</v>
      </c>
      <c r="P58" s="1">
        <v>18</v>
      </c>
      <c r="R58" s="1">
        <v>17</v>
      </c>
      <c r="S58" s="1" t="s">
        <v>1776</v>
      </c>
      <c r="W58" s="106">
        <v>143</v>
      </c>
    </row>
    <row r="59" spans="1:23" ht="12.95" customHeight="1" x14ac:dyDescent="0.2">
      <c r="A59" s="389"/>
      <c r="B59" s="417" t="str">
        <f>Obv!B56</f>
        <v>Ukupno obveze za rashode poslovanja (AOP 046+051+056+061+066+071+076+081)</v>
      </c>
      <c r="C59" s="418"/>
      <c r="D59" s="418"/>
      <c r="E59" s="418"/>
      <c r="F59" s="418"/>
      <c r="G59" s="418"/>
      <c r="H59" s="419"/>
      <c r="I59" s="46">
        <f>Obv!C56</f>
        <v>45</v>
      </c>
      <c r="J59" s="37" t="s">
        <v>3896</v>
      </c>
      <c r="K59" s="37">
        <f>Obv!D56</f>
        <v>0</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421" t="str">
        <f xml:space="preserve"> "Verzija Excel datoteke: " &amp; MID(Skriveni!K37,1,1) &amp; "." &amp; MID(Skriveni!K37,2,1) &amp; "." &amp; MID(Skriveni!K37,3,1) &amp; "."</f>
        <v>Verzija Excel datoteke: 4.2.2.</v>
      </c>
      <c r="K61" s="421"/>
      <c r="N61" s="1">
        <v>9</v>
      </c>
      <c r="O61" s="1" t="s">
        <v>933</v>
      </c>
      <c r="P61" s="1">
        <v>17</v>
      </c>
      <c r="R61" s="1">
        <v>25</v>
      </c>
      <c r="S61" s="1" t="s">
        <v>1778</v>
      </c>
      <c r="W61" s="106">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399" t="s">
        <v>2868</v>
      </c>
      <c r="B63" s="399"/>
      <c r="C63" s="399"/>
      <c r="D63" s="399"/>
      <c r="E63" s="38"/>
      <c r="F63" s="43" t="s">
        <v>4094</v>
      </c>
      <c r="G63" s="38"/>
      <c r="H63" s="400" t="s">
        <v>3718</v>
      </c>
      <c r="I63" s="401"/>
      <c r="J63" s="401"/>
      <c r="K63" s="401"/>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A39:A42"/>
    <mergeCell ref="A43:A47"/>
    <mergeCell ref="J61:K61"/>
    <mergeCell ref="A52:A55"/>
    <mergeCell ref="A56:A59"/>
    <mergeCell ref="B55:H55"/>
    <mergeCell ref="B56:H56"/>
    <mergeCell ref="B54:H54"/>
    <mergeCell ref="B53:H53"/>
    <mergeCell ref="B58:H58"/>
    <mergeCell ref="B59:H59"/>
    <mergeCell ref="B52:H52"/>
    <mergeCell ref="B41:H41"/>
    <mergeCell ref="B42:H42"/>
    <mergeCell ref="B50:H50"/>
    <mergeCell ref="B51:H51"/>
    <mergeCell ref="A63:D63"/>
    <mergeCell ref="H63:K63"/>
    <mergeCell ref="C12:G12"/>
    <mergeCell ref="D6:E6"/>
    <mergeCell ref="A48:A51"/>
    <mergeCell ref="B43:H43"/>
    <mergeCell ref="B44:H44"/>
    <mergeCell ref="B45:H45"/>
    <mergeCell ref="B39:H39"/>
    <mergeCell ref="B48:H48"/>
    <mergeCell ref="B46:H46"/>
    <mergeCell ref="B47:H47"/>
    <mergeCell ref="C16:K16"/>
    <mergeCell ref="B40:H40"/>
    <mergeCell ref="B57:H57"/>
    <mergeCell ref="J6:K6"/>
    <mergeCell ref="B49:H49"/>
    <mergeCell ref="A1:B1"/>
    <mergeCell ref="C18:K18"/>
    <mergeCell ref="C20:K20"/>
    <mergeCell ref="C22:K22"/>
    <mergeCell ref="H25:K25"/>
    <mergeCell ref="A25:A33"/>
    <mergeCell ref="J1:K1"/>
    <mergeCell ref="G1:I1"/>
    <mergeCell ref="E1:F1"/>
    <mergeCell ref="C1:D1"/>
    <mergeCell ref="C27:D27"/>
    <mergeCell ref="B14:G14"/>
    <mergeCell ref="D24:F24"/>
    <mergeCell ref="C29:D29"/>
    <mergeCell ref="H33:K33"/>
    <mergeCell ref="H29:K29"/>
    <mergeCell ref="C25:D25"/>
    <mergeCell ref="J2:K2"/>
    <mergeCell ref="A4:K4"/>
    <mergeCell ref="H27:I27"/>
    <mergeCell ref="A5:K5"/>
    <mergeCell ref="J8:K8"/>
    <mergeCell ref="B10:I10"/>
    <mergeCell ref="B38:H38"/>
    <mergeCell ref="H31:K31"/>
    <mergeCell ref="H35:K35"/>
    <mergeCell ref="C31:D31"/>
    <mergeCell ref="C33:D3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164" activePane="bottomLeft" state="frozen"/>
      <selection activeCell="A22" sqref="A22"/>
      <selection pane="bottomLeft" activeCell="D286" sqref="D286"/>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40" t="s">
        <v>3816</v>
      </c>
      <c r="B1" s="441"/>
      <c r="C1" s="444" t="s">
        <v>4190</v>
      </c>
      <c r="D1" s="445"/>
      <c r="E1" s="445"/>
      <c r="F1" s="445"/>
    </row>
    <row r="2" spans="1:7" s="4" customFormat="1" ht="39.950000000000003" customHeight="1" thickBot="1" x14ac:dyDescent="0.25">
      <c r="A2" s="446" t="s">
        <v>1511</v>
      </c>
      <c r="B2" s="439"/>
      <c r="C2" s="439"/>
      <c r="D2" s="447"/>
      <c r="E2" s="442" t="s">
        <v>3608</v>
      </c>
      <c r="F2" s="443"/>
    </row>
    <row r="3" spans="1:7" s="3" customFormat="1" ht="30" customHeight="1" x14ac:dyDescent="0.2">
      <c r="A3" s="438" t="str">
        <f>IF(RefStr!F6&lt;&gt;"",LOOKUP(RefStr!F6,RefStr!N39:N43,RefStr!Q39:Q43)," - razdoblje i/ili razina nisu odabrani - ")</f>
        <v>za razdoblje 1. siječnja do 31. prosinca 2016. godine</v>
      </c>
      <c r="B3" s="439"/>
      <c r="C3" s="439"/>
      <c r="D3" s="439"/>
      <c r="E3" s="126"/>
      <c r="F3" s="126"/>
    </row>
    <row r="4" spans="1:7" s="4" customFormat="1" ht="15" customHeight="1" x14ac:dyDescent="0.2">
      <c r="A4" s="86" t="s">
        <v>2333</v>
      </c>
      <c r="B4" s="434" t="str">
        <f xml:space="preserve"> "RKP: " &amp; TEXT(INT(VALUE(RefStr!B6)),"00000") &amp; ",  " &amp; "MB: " &amp; TEXT(INT(VALUE(RefStr!B8)), "00000000") &amp; "  " &amp; RefStr!B10</f>
        <v>RKP: 13990,  MB: 03325164  OSNOVNA ŠKOLA BISAG</v>
      </c>
      <c r="C4" s="435"/>
      <c r="D4" s="435"/>
      <c r="E4" s="435"/>
      <c r="F4" s="435"/>
    </row>
    <row r="5" spans="1:7" s="4" customFormat="1" ht="15" customHeight="1" x14ac:dyDescent="0.2">
      <c r="A5" s="52"/>
      <c r="B5" s="434" t="str">
        <f>RefStr!B12 &amp; " " &amp; RefStr!C12 &amp; ", " &amp; RefStr!B14</f>
        <v>42226 BISAG, BISAG 24/1</v>
      </c>
      <c r="C5" s="435"/>
      <c r="D5" s="435"/>
      <c r="E5" s="435"/>
      <c r="F5" s="435"/>
    </row>
    <row r="6" spans="1:7" s="4" customFormat="1" ht="15" customHeight="1" x14ac:dyDescent="0.2">
      <c r="A6" s="53"/>
      <c r="B6" s="436" t="str">
        <f xml:space="preserve"> "Razina: " &amp; RefStr!B16 &amp; ", Razdjel: " &amp; TEXT(INT(VALUE(RefStr!B20)), "000")</f>
        <v>Razina: 31, Razdjel: 000</v>
      </c>
      <c r="C6" s="437"/>
      <c r="D6" s="437"/>
      <c r="E6" s="437"/>
      <c r="F6" s="437"/>
    </row>
    <row r="7" spans="1:7" s="4" customFormat="1" ht="15" customHeight="1" x14ac:dyDescent="0.2">
      <c r="A7" s="53"/>
      <c r="B7" s="436" t="str">
        <f>"Djelatnost: " &amp; RefStr!B18 &amp; " " &amp; RefStr!C18</f>
        <v>Djelatnost: 8520 Osnovno obrazovanje</v>
      </c>
      <c r="C7" s="437"/>
      <c r="D7" s="437"/>
      <c r="E7" s="437"/>
      <c r="F7" s="437"/>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32" t="s">
        <v>1803</v>
      </c>
      <c r="B11" s="427"/>
      <c r="C11" s="427"/>
      <c r="D11" s="427"/>
      <c r="E11" s="427"/>
      <c r="F11" s="433"/>
      <c r="G11" s="13"/>
    </row>
    <row r="12" spans="1:7" x14ac:dyDescent="0.2">
      <c r="A12" s="263">
        <v>6</v>
      </c>
      <c r="B12" s="264" t="s">
        <v>1610</v>
      </c>
      <c r="C12" s="265">
        <v>1</v>
      </c>
      <c r="D12" s="266">
        <f>D13+D50+D58+D82+D113+D131+D138+D145</f>
        <v>3174708</v>
      </c>
      <c r="E12" s="266">
        <f>E13+E50+E58+E82+E113+E131+E138+E145</f>
        <v>3001438</v>
      </c>
      <c r="F12" s="267">
        <f>IF(D12&lt;&gt;0,IF(E12/D12&gt;=100,"&gt;&gt;100",E12/D12*100),"-")</f>
        <v>94.542175217374322</v>
      </c>
      <c r="G12" s="13"/>
    </row>
    <row r="13" spans="1:7" x14ac:dyDescent="0.2">
      <c r="A13" s="268">
        <v>61</v>
      </c>
      <c r="B13" s="269" t="s">
        <v>609</v>
      </c>
      <c r="C13" s="270">
        <v>2</v>
      </c>
      <c r="D13" s="271">
        <f>D14+D23+D29+D35+D43+D46</f>
        <v>0</v>
      </c>
      <c r="E13" s="271">
        <f>E14+E23+E29+E35+E43+E46</f>
        <v>0</v>
      </c>
      <c r="F13" s="272" t="str">
        <f>IF(D13&lt;&gt;0,IF(E13/D13&gt;=100,"&gt;&gt;100",E13/D13*100),"-")</f>
        <v>-</v>
      </c>
      <c r="G13" s="13"/>
    </row>
    <row r="14" spans="1:7" x14ac:dyDescent="0.2">
      <c r="A14" s="268">
        <v>611</v>
      </c>
      <c r="B14" s="269" t="s">
        <v>1117</v>
      </c>
      <c r="C14" s="270">
        <v>3</v>
      </c>
      <c r="D14" s="271">
        <f>SUM(D15:D20)-D21-D22</f>
        <v>0</v>
      </c>
      <c r="E14" s="271">
        <f>SUM(E15:E20)-E21-E22</f>
        <v>0</v>
      </c>
      <c r="F14" s="272" t="str">
        <f t="shared" ref="F14:F77" si="0">IF(D14&lt;&gt;0,IF(E14/D14&gt;=100,"&gt;&gt;100",E14/D14*100),"-")</f>
        <v>-</v>
      </c>
      <c r="G14" s="13"/>
    </row>
    <row r="15" spans="1:7" x14ac:dyDescent="0.2">
      <c r="A15" s="268">
        <v>6111</v>
      </c>
      <c r="B15" s="269" t="s">
        <v>378</v>
      </c>
      <c r="C15" s="270">
        <v>4</v>
      </c>
      <c r="D15" s="273"/>
      <c r="E15" s="273"/>
      <c r="F15" s="272" t="str">
        <f t="shared" si="0"/>
        <v>-</v>
      </c>
      <c r="G15" s="13"/>
    </row>
    <row r="16" spans="1:7" x14ac:dyDescent="0.2">
      <c r="A16" s="268">
        <v>6112</v>
      </c>
      <c r="B16" s="269" t="s">
        <v>2786</v>
      </c>
      <c r="C16" s="270">
        <v>5</v>
      </c>
      <c r="D16" s="273"/>
      <c r="E16" s="273"/>
      <c r="F16" s="272" t="str">
        <f t="shared" si="0"/>
        <v>-</v>
      </c>
      <c r="G16" s="13"/>
    </row>
    <row r="17" spans="1:7" x14ac:dyDescent="0.2">
      <c r="A17" s="268">
        <v>6113</v>
      </c>
      <c r="B17" s="269" t="s">
        <v>1116</v>
      </c>
      <c r="C17" s="270">
        <v>6</v>
      </c>
      <c r="D17" s="273"/>
      <c r="E17" s="273"/>
      <c r="F17" s="272" t="str">
        <f t="shared" si="0"/>
        <v>-</v>
      </c>
      <c r="G17" s="13"/>
    </row>
    <row r="18" spans="1:7" x14ac:dyDescent="0.2">
      <c r="A18" s="268">
        <v>6114</v>
      </c>
      <c r="B18" s="269" t="s">
        <v>3428</v>
      </c>
      <c r="C18" s="270">
        <v>7</v>
      </c>
      <c r="D18" s="273"/>
      <c r="E18" s="273"/>
      <c r="F18" s="272" t="str">
        <f t="shared" si="0"/>
        <v>-</v>
      </c>
      <c r="G18" s="13"/>
    </row>
    <row r="19" spans="1:7" x14ac:dyDescent="0.2">
      <c r="A19" s="268">
        <v>6115</v>
      </c>
      <c r="B19" s="269" t="s">
        <v>3429</v>
      </c>
      <c r="C19" s="270">
        <v>8</v>
      </c>
      <c r="D19" s="273"/>
      <c r="E19" s="273"/>
      <c r="F19" s="272" t="str">
        <f t="shared" si="0"/>
        <v>-</v>
      </c>
      <c r="G19" s="13"/>
    </row>
    <row r="20" spans="1:7" x14ac:dyDescent="0.2">
      <c r="A20" s="268">
        <v>6116</v>
      </c>
      <c r="B20" s="269" t="s">
        <v>3430</v>
      </c>
      <c r="C20" s="270">
        <v>9</v>
      </c>
      <c r="D20" s="273"/>
      <c r="E20" s="273"/>
      <c r="F20" s="272" t="str">
        <f t="shared" si="0"/>
        <v>-</v>
      </c>
      <c r="G20" s="13"/>
    </row>
    <row r="21" spans="1:7" x14ac:dyDescent="0.2">
      <c r="A21" s="268">
        <v>6117</v>
      </c>
      <c r="B21" s="269" t="s">
        <v>3431</v>
      </c>
      <c r="C21" s="270">
        <v>10</v>
      </c>
      <c r="D21" s="273"/>
      <c r="E21" s="273"/>
      <c r="F21" s="272" t="str">
        <f t="shared" si="0"/>
        <v>-</v>
      </c>
      <c r="G21" s="13"/>
    </row>
    <row r="22" spans="1:7" x14ac:dyDescent="0.2">
      <c r="A22" s="268">
        <v>6119</v>
      </c>
      <c r="B22" s="269" t="s">
        <v>2787</v>
      </c>
      <c r="C22" s="270">
        <v>11</v>
      </c>
      <c r="D22" s="273"/>
      <c r="E22" s="273"/>
      <c r="F22" s="272" t="str">
        <f t="shared" si="0"/>
        <v>-</v>
      </c>
      <c r="G22" s="13"/>
    </row>
    <row r="23" spans="1:7" x14ac:dyDescent="0.2">
      <c r="A23" s="268">
        <v>612</v>
      </c>
      <c r="B23" s="269" t="s">
        <v>2447</v>
      </c>
      <c r="C23" s="270">
        <v>12</v>
      </c>
      <c r="D23" s="271">
        <f>SUM(D24:D27)-D28</f>
        <v>0</v>
      </c>
      <c r="E23" s="271">
        <f>SUM(E24:E27)-E28</f>
        <v>0</v>
      </c>
      <c r="F23" s="272" t="str">
        <f t="shared" si="0"/>
        <v>-</v>
      </c>
      <c r="G23" s="13"/>
    </row>
    <row r="24" spans="1:7" x14ac:dyDescent="0.2">
      <c r="A24" s="268">
        <v>6121</v>
      </c>
      <c r="B24" s="269" t="s">
        <v>3432</v>
      </c>
      <c r="C24" s="270">
        <v>13</v>
      </c>
      <c r="D24" s="273"/>
      <c r="E24" s="273"/>
      <c r="F24" s="272" t="str">
        <f t="shared" si="0"/>
        <v>-</v>
      </c>
      <c r="G24" s="13"/>
    </row>
    <row r="25" spans="1:7" x14ac:dyDescent="0.2">
      <c r="A25" s="268">
        <v>6122</v>
      </c>
      <c r="B25" s="269" t="s">
        <v>3433</v>
      </c>
      <c r="C25" s="270">
        <v>14</v>
      </c>
      <c r="D25" s="273"/>
      <c r="E25" s="273"/>
      <c r="F25" s="272" t="str">
        <f t="shared" si="0"/>
        <v>-</v>
      </c>
      <c r="G25" s="13"/>
    </row>
    <row r="26" spans="1:7" x14ac:dyDescent="0.2">
      <c r="A26" s="268">
        <v>6123</v>
      </c>
      <c r="B26" s="274" t="s">
        <v>3434</v>
      </c>
      <c r="C26" s="270">
        <v>15</v>
      </c>
      <c r="D26" s="273"/>
      <c r="E26" s="273"/>
      <c r="F26" s="272" t="str">
        <f t="shared" si="0"/>
        <v>-</v>
      </c>
      <c r="G26" s="13"/>
    </row>
    <row r="27" spans="1:7" x14ac:dyDescent="0.2">
      <c r="A27" s="268">
        <v>6124</v>
      </c>
      <c r="B27" s="269" t="s">
        <v>1686</v>
      </c>
      <c r="C27" s="270">
        <v>16</v>
      </c>
      <c r="D27" s="273"/>
      <c r="E27" s="273"/>
      <c r="F27" s="272" t="str">
        <f t="shared" si="0"/>
        <v>-</v>
      </c>
      <c r="G27" s="13"/>
    </row>
    <row r="28" spans="1:7" x14ac:dyDescent="0.2">
      <c r="A28" s="268">
        <v>6125</v>
      </c>
      <c r="B28" s="269" t="s">
        <v>1687</v>
      </c>
      <c r="C28" s="270">
        <v>17</v>
      </c>
      <c r="D28" s="273"/>
      <c r="E28" s="273"/>
      <c r="F28" s="272" t="str">
        <f t="shared" si="0"/>
        <v>-</v>
      </c>
      <c r="G28" s="13"/>
    </row>
    <row r="29" spans="1:7" x14ac:dyDescent="0.2">
      <c r="A29" s="268">
        <v>613</v>
      </c>
      <c r="B29" s="269" t="s">
        <v>2448</v>
      </c>
      <c r="C29" s="270">
        <v>18</v>
      </c>
      <c r="D29" s="271">
        <f>SUM(D30:D34)</f>
        <v>0</v>
      </c>
      <c r="E29" s="271">
        <f>SUM(E30:E34)</f>
        <v>0</v>
      </c>
      <c r="F29" s="272" t="str">
        <f t="shared" si="0"/>
        <v>-</v>
      </c>
      <c r="G29" s="13"/>
    </row>
    <row r="30" spans="1:7" x14ac:dyDescent="0.2">
      <c r="A30" s="268">
        <v>6131</v>
      </c>
      <c r="B30" s="269" t="s">
        <v>1688</v>
      </c>
      <c r="C30" s="270">
        <v>19</v>
      </c>
      <c r="D30" s="273"/>
      <c r="E30" s="273"/>
      <c r="F30" s="272" t="str">
        <f t="shared" si="0"/>
        <v>-</v>
      </c>
      <c r="G30" s="13"/>
    </row>
    <row r="31" spans="1:7" x14ac:dyDescent="0.2">
      <c r="A31" s="268">
        <v>6132</v>
      </c>
      <c r="B31" s="269" t="s">
        <v>1689</v>
      </c>
      <c r="C31" s="270">
        <v>20</v>
      </c>
      <c r="D31" s="273"/>
      <c r="E31" s="273"/>
      <c r="F31" s="272" t="str">
        <f t="shared" si="0"/>
        <v>-</v>
      </c>
      <c r="G31" s="13"/>
    </row>
    <row r="32" spans="1:7" x14ac:dyDescent="0.2">
      <c r="A32" s="268">
        <v>6133</v>
      </c>
      <c r="B32" s="269" t="s">
        <v>1168</v>
      </c>
      <c r="C32" s="270">
        <v>21</v>
      </c>
      <c r="D32" s="273"/>
      <c r="E32" s="273"/>
      <c r="F32" s="272" t="str">
        <f t="shared" si="0"/>
        <v>-</v>
      </c>
      <c r="G32" s="13"/>
    </row>
    <row r="33" spans="1:7" x14ac:dyDescent="0.2">
      <c r="A33" s="268">
        <v>6134</v>
      </c>
      <c r="B33" s="269" t="s">
        <v>2788</v>
      </c>
      <c r="C33" s="270">
        <v>22</v>
      </c>
      <c r="D33" s="273"/>
      <c r="E33" s="273"/>
      <c r="F33" s="272" t="str">
        <f t="shared" si="0"/>
        <v>-</v>
      </c>
      <c r="G33" s="13"/>
    </row>
    <row r="34" spans="1:7" x14ac:dyDescent="0.2">
      <c r="A34" s="268">
        <v>6135</v>
      </c>
      <c r="B34" s="269" t="s">
        <v>2789</v>
      </c>
      <c r="C34" s="270">
        <v>23</v>
      </c>
      <c r="D34" s="273"/>
      <c r="E34" s="273"/>
      <c r="F34" s="272" t="str">
        <f t="shared" si="0"/>
        <v>-</v>
      </c>
      <c r="G34" s="13"/>
    </row>
    <row r="35" spans="1:7" x14ac:dyDescent="0.2">
      <c r="A35" s="268">
        <v>614</v>
      </c>
      <c r="B35" s="269" t="s">
        <v>2790</v>
      </c>
      <c r="C35" s="270">
        <v>24</v>
      </c>
      <c r="D35" s="271">
        <f>SUM(D36:D42)</f>
        <v>0</v>
      </c>
      <c r="E35" s="271">
        <f>SUM(E36:E42)</f>
        <v>0</v>
      </c>
      <c r="F35" s="272" t="str">
        <f t="shared" si="0"/>
        <v>-</v>
      </c>
      <c r="G35" s="13"/>
    </row>
    <row r="36" spans="1:7" x14ac:dyDescent="0.2">
      <c r="A36" s="268">
        <v>6141</v>
      </c>
      <c r="B36" s="269" t="s">
        <v>1169</v>
      </c>
      <c r="C36" s="270">
        <v>25</v>
      </c>
      <c r="D36" s="273"/>
      <c r="E36" s="273"/>
      <c r="F36" s="272" t="str">
        <f t="shared" si="0"/>
        <v>-</v>
      </c>
      <c r="G36" s="13"/>
    </row>
    <row r="37" spans="1:7" x14ac:dyDescent="0.2">
      <c r="A37" s="268">
        <v>6142</v>
      </c>
      <c r="B37" s="269" t="s">
        <v>1170</v>
      </c>
      <c r="C37" s="270">
        <v>26</v>
      </c>
      <c r="D37" s="273"/>
      <c r="E37" s="273"/>
      <c r="F37" s="272" t="str">
        <f t="shared" si="0"/>
        <v>-</v>
      </c>
      <c r="G37" s="13"/>
    </row>
    <row r="38" spans="1:7" x14ac:dyDescent="0.2">
      <c r="A38" s="268">
        <v>6143</v>
      </c>
      <c r="B38" s="269" t="s">
        <v>2791</v>
      </c>
      <c r="C38" s="270">
        <v>27</v>
      </c>
      <c r="D38" s="273"/>
      <c r="E38" s="273"/>
      <c r="F38" s="272" t="str">
        <f t="shared" si="0"/>
        <v>-</v>
      </c>
      <c r="G38" s="13"/>
    </row>
    <row r="39" spans="1:7" x14ac:dyDescent="0.2">
      <c r="A39" s="268">
        <v>6145</v>
      </c>
      <c r="B39" s="269" t="s">
        <v>2792</v>
      </c>
      <c r="C39" s="270">
        <v>28</v>
      </c>
      <c r="D39" s="273"/>
      <c r="E39" s="273"/>
      <c r="F39" s="272" t="str">
        <f t="shared" si="0"/>
        <v>-</v>
      </c>
      <c r="G39" s="13"/>
    </row>
    <row r="40" spans="1:7" x14ac:dyDescent="0.2">
      <c r="A40" s="268">
        <v>6146</v>
      </c>
      <c r="B40" s="269" t="s">
        <v>3424</v>
      </c>
      <c r="C40" s="270">
        <v>29</v>
      </c>
      <c r="D40" s="273"/>
      <c r="E40" s="273"/>
      <c r="F40" s="272" t="str">
        <f t="shared" si="0"/>
        <v>-</v>
      </c>
      <c r="G40" s="13"/>
    </row>
    <row r="41" spans="1:7" x14ac:dyDescent="0.2">
      <c r="A41" s="268">
        <v>6147</v>
      </c>
      <c r="B41" s="269" t="s">
        <v>2793</v>
      </c>
      <c r="C41" s="270">
        <v>30</v>
      </c>
      <c r="D41" s="273"/>
      <c r="E41" s="273"/>
      <c r="F41" s="272" t="str">
        <f t="shared" si="0"/>
        <v>-</v>
      </c>
      <c r="G41" s="13"/>
    </row>
    <row r="42" spans="1:7" x14ac:dyDescent="0.2">
      <c r="A42" s="268">
        <v>6148</v>
      </c>
      <c r="B42" s="269" t="s">
        <v>2794</v>
      </c>
      <c r="C42" s="270">
        <v>31</v>
      </c>
      <c r="D42" s="273"/>
      <c r="E42" s="273"/>
      <c r="F42" s="272" t="str">
        <f t="shared" si="0"/>
        <v>-</v>
      </c>
      <c r="G42" s="13"/>
    </row>
    <row r="43" spans="1:7" x14ac:dyDescent="0.2">
      <c r="A43" s="268">
        <v>615</v>
      </c>
      <c r="B43" s="269" t="s">
        <v>2795</v>
      </c>
      <c r="C43" s="270">
        <v>32</v>
      </c>
      <c r="D43" s="271">
        <f>SUM(D44:D45)</f>
        <v>0</v>
      </c>
      <c r="E43" s="271">
        <f>SUM(E44:E45)</f>
        <v>0</v>
      </c>
      <c r="F43" s="272" t="str">
        <f t="shared" si="0"/>
        <v>-</v>
      </c>
      <c r="G43" s="13"/>
    </row>
    <row r="44" spans="1:7" x14ac:dyDescent="0.2">
      <c r="A44" s="268">
        <v>6151</v>
      </c>
      <c r="B44" s="269" t="s">
        <v>3425</v>
      </c>
      <c r="C44" s="270">
        <v>33</v>
      </c>
      <c r="D44" s="273"/>
      <c r="E44" s="273"/>
      <c r="F44" s="272" t="str">
        <f t="shared" si="0"/>
        <v>-</v>
      </c>
      <c r="G44" s="13"/>
    </row>
    <row r="45" spans="1:7" x14ac:dyDescent="0.2">
      <c r="A45" s="268">
        <v>6152</v>
      </c>
      <c r="B45" s="269" t="s">
        <v>3426</v>
      </c>
      <c r="C45" s="270">
        <v>34</v>
      </c>
      <c r="D45" s="273"/>
      <c r="E45" s="273"/>
      <c r="F45" s="272" t="str">
        <f t="shared" si="0"/>
        <v>-</v>
      </c>
      <c r="G45" s="13"/>
    </row>
    <row r="46" spans="1:7" x14ac:dyDescent="0.2">
      <c r="A46" s="268">
        <v>616</v>
      </c>
      <c r="B46" s="269" t="s">
        <v>2796</v>
      </c>
      <c r="C46" s="270">
        <v>35</v>
      </c>
      <c r="D46" s="271">
        <f>SUM(D47:D49)</f>
        <v>0</v>
      </c>
      <c r="E46" s="271">
        <f>SUM(E47:E49)</f>
        <v>0</v>
      </c>
      <c r="F46" s="272" t="str">
        <f t="shared" si="0"/>
        <v>-</v>
      </c>
      <c r="G46" s="13"/>
    </row>
    <row r="47" spans="1:7" x14ac:dyDescent="0.2">
      <c r="A47" s="268">
        <v>6161</v>
      </c>
      <c r="B47" s="269" t="s">
        <v>3427</v>
      </c>
      <c r="C47" s="270">
        <v>36</v>
      </c>
      <c r="D47" s="273"/>
      <c r="E47" s="273"/>
      <c r="F47" s="272" t="str">
        <f t="shared" si="0"/>
        <v>-</v>
      </c>
      <c r="G47" s="13"/>
    </row>
    <row r="48" spans="1:7" x14ac:dyDescent="0.2">
      <c r="A48" s="268">
        <v>6162</v>
      </c>
      <c r="B48" s="269" t="s">
        <v>4182</v>
      </c>
      <c r="C48" s="270">
        <v>37</v>
      </c>
      <c r="D48" s="273"/>
      <c r="E48" s="273"/>
      <c r="F48" s="272" t="str">
        <f t="shared" si="0"/>
        <v>-</v>
      </c>
      <c r="G48" s="13"/>
    </row>
    <row r="49" spans="1:7" x14ac:dyDescent="0.2">
      <c r="A49" s="268">
        <v>6163</v>
      </c>
      <c r="B49" s="269" t="s">
        <v>1954</v>
      </c>
      <c r="C49" s="270">
        <v>38</v>
      </c>
      <c r="D49" s="273"/>
      <c r="E49" s="273"/>
      <c r="F49" s="272" t="str">
        <f t="shared" si="0"/>
        <v>-</v>
      </c>
      <c r="G49" s="13"/>
    </row>
    <row r="50" spans="1:7" x14ac:dyDescent="0.2">
      <c r="A50" s="268">
        <v>62</v>
      </c>
      <c r="B50" s="269" t="s">
        <v>2797</v>
      </c>
      <c r="C50" s="270">
        <v>39</v>
      </c>
      <c r="D50" s="271">
        <f>D51+D54+D56</f>
        <v>0</v>
      </c>
      <c r="E50" s="271">
        <f>E51+E54+E56</f>
        <v>0</v>
      </c>
      <c r="F50" s="272" t="str">
        <f t="shared" si="0"/>
        <v>-</v>
      </c>
      <c r="G50" s="13"/>
    </row>
    <row r="51" spans="1:7" x14ac:dyDescent="0.2">
      <c r="A51" s="268">
        <v>621</v>
      </c>
      <c r="B51" s="269" t="s">
        <v>2798</v>
      </c>
      <c r="C51" s="270">
        <v>40</v>
      </c>
      <c r="D51" s="271">
        <f>SUM(D52:D53)</f>
        <v>0</v>
      </c>
      <c r="E51" s="271">
        <f>SUM(E52:E53)</f>
        <v>0</v>
      </c>
      <c r="F51" s="272" t="str">
        <f t="shared" si="0"/>
        <v>-</v>
      </c>
      <c r="G51" s="13"/>
    </row>
    <row r="52" spans="1:7" x14ac:dyDescent="0.2">
      <c r="A52" s="268">
        <v>6211</v>
      </c>
      <c r="B52" s="269" t="s">
        <v>570</v>
      </c>
      <c r="C52" s="270">
        <v>41</v>
      </c>
      <c r="D52" s="273"/>
      <c r="E52" s="273"/>
      <c r="F52" s="272" t="str">
        <f t="shared" si="0"/>
        <v>-</v>
      </c>
      <c r="G52" s="13"/>
    </row>
    <row r="53" spans="1:7" x14ac:dyDescent="0.2">
      <c r="A53" s="268">
        <v>6212</v>
      </c>
      <c r="B53" s="269" t="s">
        <v>505</v>
      </c>
      <c r="C53" s="270">
        <v>42</v>
      </c>
      <c r="D53" s="273"/>
      <c r="E53" s="273"/>
      <c r="F53" s="272" t="str">
        <f t="shared" si="0"/>
        <v>-</v>
      </c>
      <c r="G53" s="13"/>
    </row>
    <row r="54" spans="1:7" x14ac:dyDescent="0.2">
      <c r="A54" s="268">
        <v>622</v>
      </c>
      <c r="B54" s="269" t="s">
        <v>506</v>
      </c>
      <c r="C54" s="270">
        <v>43</v>
      </c>
      <c r="D54" s="271">
        <f>D55</f>
        <v>0</v>
      </c>
      <c r="E54" s="271">
        <f>E55</f>
        <v>0</v>
      </c>
      <c r="F54" s="272" t="str">
        <f t="shared" si="0"/>
        <v>-</v>
      </c>
      <c r="G54" s="13"/>
    </row>
    <row r="55" spans="1:7" x14ac:dyDescent="0.2">
      <c r="A55" s="268">
        <v>6221</v>
      </c>
      <c r="B55" s="269" t="s">
        <v>507</v>
      </c>
      <c r="C55" s="270">
        <v>44</v>
      </c>
      <c r="D55" s="273"/>
      <c r="E55" s="273"/>
      <c r="F55" s="272" t="str">
        <f t="shared" si="0"/>
        <v>-</v>
      </c>
      <c r="G55" s="13"/>
    </row>
    <row r="56" spans="1:7" x14ac:dyDescent="0.2">
      <c r="A56" s="268">
        <v>623</v>
      </c>
      <c r="B56" s="269" t="s">
        <v>508</v>
      </c>
      <c r="C56" s="270">
        <v>45</v>
      </c>
      <c r="D56" s="271">
        <f>D57</f>
        <v>0</v>
      </c>
      <c r="E56" s="271">
        <f>E57</f>
        <v>0</v>
      </c>
      <c r="F56" s="272" t="str">
        <f t="shared" si="0"/>
        <v>-</v>
      </c>
      <c r="G56" s="13"/>
    </row>
    <row r="57" spans="1:7" x14ac:dyDescent="0.2">
      <c r="A57" s="268">
        <v>6232</v>
      </c>
      <c r="B57" s="269" t="s">
        <v>509</v>
      </c>
      <c r="C57" s="270">
        <v>46</v>
      </c>
      <c r="D57" s="273"/>
      <c r="E57" s="273"/>
      <c r="F57" s="272" t="str">
        <f t="shared" si="0"/>
        <v>-</v>
      </c>
      <c r="G57" s="13"/>
    </row>
    <row r="58" spans="1:7" ht="24" x14ac:dyDescent="0.2">
      <c r="A58" s="268">
        <v>63</v>
      </c>
      <c r="B58" s="269" t="s">
        <v>1611</v>
      </c>
      <c r="C58" s="270">
        <v>47</v>
      </c>
      <c r="D58" s="271">
        <f>D59+D62+D67+D70+D73+D76+D79</f>
        <v>2490336</v>
      </c>
      <c r="E58" s="271">
        <f>E59+E62+E67+E70+E73+E76+E79</f>
        <v>2269802</v>
      </c>
      <c r="F58" s="272">
        <f t="shared" si="0"/>
        <v>91.144407822880126</v>
      </c>
      <c r="G58" s="13"/>
    </row>
    <row r="59" spans="1:7" x14ac:dyDescent="0.2">
      <c r="A59" s="268">
        <v>631</v>
      </c>
      <c r="B59" s="269" t="s">
        <v>3962</v>
      </c>
      <c r="C59" s="270">
        <v>48</v>
      </c>
      <c r="D59" s="271">
        <f>D60+D61</f>
        <v>0</v>
      </c>
      <c r="E59" s="271">
        <f>E60+E61</f>
        <v>0</v>
      </c>
      <c r="F59" s="272" t="str">
        <f t="shared" si="0"/>
        <v>-</v>
      </c>
      <c r="G59" s="13"/>
    </row>
    <row r="60" spans="1:7" x14ac:dyDescent="0.2">
      <c r="A60" s="268">
        <v>6311</v>
      </c>
      <c r="B60" s="269" t="s">
        <v>2510</v>
      </c>
      <c r="C60" s="270">
        <v>49</v>
      </c>
      <c r="D60" s="273"/>
      <c r="E60" s="273"/>
      <c r="F60" s="272" t="str">
        <f t="shared" si="0"/>
        <v>-</v>
      </c>
      <c r="G60" s="13"/>
    </row>
    <row r="61" spans="1:7" x14ac:dyDescent="0.2">
      <c r="A61" s="268">
        <v>6312</v>
      </c>
      <c r="B61" s="269" t="s">
        <v>2511</v>
      </c>
      <c r="C61" s="270">
        <v>50</v>
      </c>
      <c r="D61" s="273"/>
      <c r="E61" s="273"/>
      <c r="F61" s="272" t="str">
        <f t="shared" si="0"/>
        <v>-</v>
      </c>
      <c r="G61" s="13"/>
    </row>
    <row r="62" spans="1:7" x14ac:dyDescent="0.2">
      <c r="A62" s="268">
        <v>632</v>
      </c>
      <c r="B62" s="269" t="s">
        <v>3963</v>
      </c>
      <c r="C62" s="270">
        <v>51</v>
      </c>
      <c r="D62" s="271">
        <f>SUM(D63:D66)</f>
        <v>0</v>
      </c>
      <c r="E62" s="271">
        <f>SUM(E63:E66)</f>
        <v>0</v>
      </c>
      <c r="F62" s="272" t="str">
        <f t="shared" si="0"/>
        <v>-</v>
      </c>
      <c r="G62" s="13"/>
    </row>
    <row r="63" spans="1:7" x14ac:dyDescent="0.2">
      <c r="A63" s="268">
        <v>6321</v>
      </c>
      <c r="B63" s="269" t="s">
        <v>3557</v>
      </c>
      <c r="C63" s="270">
        <v>52</v>
      </c>
      <c r="D63" s="273"/>
      <c r="E63" s="273"/>
      <c r="F63" s="272" t="str">
        <f t="shared" si="0"/>
        <v>-</v>
      </c>
      <c r="G63" s="13"/>
    </row>
    <row r="64" spans="1:7" x14ac:dyDescent="0.2">
      <c r="A64" s="268">
        <v>6322</v>
      </c>
      <c r="B64" s="269" t="s">
        <v>3558</v>
      </c>
      <c r="C64" s="270">
        <v>53</v>
      </c>
      <c r="D64" s="273"/>
      <c r="E64" s="273"/>
      <c r="F64" s="272" t="str">
        <f t="shared" si="0"/>
        <v>-</v>
      </c>
      <c r="G64" s="13"/>
    </row>
    <row r="65" spans="1:7" x14ac:dyDescent="0.2">
      <c r="A65" s="268">
        <v>6323</v>
      </c>
      <c r="B65" s="269" t="s">
        <v>3964</v>
      </c>
      <c r="C65" s="270">
        <v>54</v>
      </c>
      <c r="D65" s="273"/>
      <c r="E65" s="273"/>
      <c r="F65" s="272" t="str">
        <f t="shared" si="0"/>
        <v>-</v>
      </c>
      <c r="G65" s="13"/>
    </row>
    <row r="66" spans="1:7" x14ac:dyDescent="0.2">
      <c r="A66" s="268">
        <v>6324</v>
      </c>
      <c r="B66" s="269" t="s">
        <v>3965</v>
      </c>
      <c r="C66" s="270">
        <v>55</v>
      </c>
      <c r="D66" s="273"/>
      <c r="E66" s="273"/>
      <c r="F66" s="272" t="str">
        <f t="shared" si="0"/>
        <v>-</v>
      </c>
      <c r="G66" s="13"/>
    </row>
    <row r="67" spans="1:7" x14ac:dyDescent="0.2">
      <c r="A67" s="268">
        <v>633</v>
      </c>
      <c r="B67" s="269" t="s">
        <v>1612</v>
      </c>
      <c r="C67" s="270">
        <v>56</v>
      </c>
      <c r="D67" s="271">
        <f>SUM(D68:D69)</f>
        <v>24600</v>
      </c>
      <c r="E67" s="271">
        <f>SUM(E68:E69)</f>
        <v>47785</v>
      </c>
      <c r="F67" s="272">
        <f t="shared" si="0"/>
        <v>194.2479674796748</v>
      </c>
      <c r="G67" s="13"/>
    </row>
    <row r="68" spans="1:7" x14ac:dyDescent="0.2">
      <c r="A68" s="268">
        <v>6331</v>
      </c>
      <c r="B68" s="269" t="s">
        <v>1613</v>
      </c>
      <c r="C68" s="270">
        <v>57</v>
      </c>
      <c r="D68" s="273">
        <v>24600</v>
      </c>
      <c r="E68" s="273">
        <v>47785</v>
      </c>
      <c r="F68" s="272">
        <f t="shared" si="0"/>
        <v>194.2479674796748</v>
      </c>
      <c r="G68" s="13"/>
    </row>
    <row r="69" spans="1:7" x14ac:dyDescent="0.2">
      <c r="A69" s="268">
        <v>6332</v>
      </c>
      <c r="B69" s="269" t="s">
        <v>1614</v>
      </c>
      <c r="C69" s="270">
        <v>58</v>
      </c>
      <c r="D69" s="273"/>
      <c r="E69" s="273"/>
      <c r="F69" s="272" t="str">
        <f t="shared" si="0"/>
        <v>-</v>
      </c>
      <c r="G69" s="13"/>
    </row>
    <row r="70" spans="1:7" x14ac:dyDescent="0.2">
      <c r="A70" s="268">
        <v>634</v>
      </c>
      <c r="B70" s="269" t="s">
        <v>1615</v>
      </c>
      <c r="C70" s="270">
        <v>59</v>
      </c>
      <c r="D70" s="271">
        <f>SUM(D71:D72)</f>
        <v>0</v>
      </c>
      <c r="E70" s="271">
        <f>SUM(E71:E72)</f>
        <v>0</v>
      </c>
      <c r="F70" s="272" t="str">
        <f t="shared" si="0"/>
        <v>-</v>
      </c>
      <c r="G70" s="13"/>
    </row>
    <row r="71" spans="1:7" x14ac:dyDescent="0.2">
      <c r="A71" s="268">
        <v>6341</v>
      </c>
      <c r="B71" s="269" t="s">
        <v>1616</v>
      </c>
      <c r="C71" s="270">
        <v>60</v>
      </c>
      <c r="D71" s="273"/>
      <c r="E71" s="273"/>
      <c r="F71" s="272" t="str">
        <f t="shared" si="0"/>
        <v>-</v>
      </c>
      <c r="G71" s="13"/>
    </row>
    <row r="72" spans="1:7" x14ac:dyDescent="0.2">
      <c r="A72" s="268">
        <v>6342</v>
      </c>
      <c r="B72" s="269" t="s">
        <v>1129</v>
      </c>
      <c r="C72" s="270">
        <v>61</v>
      </c>
      <c r="D72" s="273"/>
      <c r="E72" s="273"/>
      <c r="F72" s="272" t="str">
        <f t="shared" si="0"/>
        <v>-</v>
      </c>
      <c r="G72" s="13"/>
    </row>
    <row r="73" spans="1:7" x14ac:dyDescent="0.2">
      <c r="A73" s="268">
        <v>635</v>
      </c>
      <c r="B73" s="269" t="s">
        <v>1130</v>
      </c>
      <c r="C73" s="270">
        <v>62</v>
      </c>
      <c r="D73" s="271">
        <f>SUM(D74:D75)</f>
        <v>0</v>
      </c>
      <c r="E73" s="271">
        <f>SUM(E74:E75)</f>
        <v>0</v>
      </c>
      <c r="F73" s="272" t="str">
        <f t="shared" si="0"/>
        <v>-</v>
      </c>
      <c r="G73" s="13"/>
    </row>
    <row r="74" spans="1:7" x14ac:dyDescent="0.2">
      <c r="A74" s="268">
        <v>6351</v>
      </c>
      <c r="B74" s="269" t="s">
        <v>4074</v>
      </c>
      <c r="C74" s="270">
        <v>63</v>
      </c>
      <c r="D74" s="273"/>
      <c r="E74" s="273"/>
      <c r="F74" s="272" t="str">
        <f t="shared" si="0"/>
        <v>-</v>
      </c>
      <c r="G74" s="13"/>
    </row>
    <row r="75" spans="1:7" x14ac:dyDescent="0.2">
      <c r="A75" s="268">
        <v>6352</v>
      </c>
      <c r="B75" s="269" t="s">
        <v>4075</v>
      </c>
      <c r="C75" s="270">
        <v>64</v>
      </c>
      <c r="D75" s="273"/>
      <c r="E75" s="273"/>
      <c r="F75" s="272" t="str">
        <f t="shared" si="0"/>
        <v>-</v>
      </c>
      <c r="G75" s="13"/>
    </row>
    <row r="76" spans="1:7" x14ac:dyDescent="0.2">
      <c r="A76" s="268" t="s">
        <v>1131</v>
      </c>
      <c r="B76" s="274" t="s">
        <v>1132</v>
      </c>
      <c r="C76" s="270">
        <v>65</v>
      </c>
      <c r="D76" s="271">
        <f>SUM(D77:D78)</f>
        <v>2465736</v>
      </c>
      <c r="E76" s="271">
        <f>SUM(E77:E78)</f>
        <v>2222017</v>
      </c>
      <c r="F76" s="272">
        <f t="shared" si="0"/>
        <v>90.115770707001886</v>
      </c>
      <c r="G76" s="13"/>
    </row>
    <row r="77" spans="1:7" x14ac:dyDescent="0.2">
      <c r="A77" s="268" t="s">
        <v>1133</v>
      </c>
      <c r="B77" s="269" t="s">
        <v>1134</v>
      </c>
      <c r="C77" s="270">
        <v>66</v>
      </c>
      <c r="D77" s="273">
        <v>2218208</v>
      </c>
      <c r="E77" s="273">
        <v>2222017</v>
      </c>
      <c r="F77" s="272">
        <f t="shared" si="0"/>
        <v>100.17171518631255</v>
      </c>
      <c r="G77" s="13"/>
    </row>
    <row r="78" spans="1:7" x14ac:dyDescent="0.2">
      <c r="A78" s="268" t="s">
        <v>1135</v>
      </c>
      <c r="B78" s="269" t="s">
        <v>1136</v>
      </c>
      <c r="C78" s="270">
        <v>67</v>
      </c>
      <c r="D78" s="273">
        <v>247528</v>
      </c>
      <c r="E78" s="273"/>
      <c r="F78" s="272">
        <f t="shared" ref="F78:F141" si="1">IF(D78&lt;&gt;0,IF(E78/D78&gt;=100,"&gt;&gt;100",E78/D78*100),"-")</f>
        <v>0</v>
      </c>
      <c r="G78" s="13"/>
    </row>
    <row r="79" spans="1:7" x14ac:dyDescent="0.2">
      <c r="A79" s="268" t="s">
        <v>1137</v>
      </c>
      <c r="B79" s="269" t="s">
        <v>1138</v>
      </c>
      <c r="C79" s="270">
        <v>68</v>
      </c>
      <c r="D79" s="271">
        <f>SUM(D80:D81)</f>
        <v>0</v>
      </c>
      <c r="E79" s="271">
        <f>SUM(E80:E81)</f>
        <v>0</v>
      </c>
      <c r="F79" s="272" t="str">
        <f t="shared" si="1"/>
        <v>-</v>
      </c>
      <c r="G79" s="13"/>
    </row>
    <row r="80" spans="1:7" x14ac:dyDescent="0.2">
      <c r="A80" s="268" t="s">
        <v>1139</v>
      </c>
      <c r="B80" s="269" t="s">
        <v>1140</v>
      </c>
      <c r="C80" s="270">
        <v>69</v>
      </c>
      <c r="D80" s="273"/>
      <c r="E80" s="273"/>
      <c r="F80" s="272" t="str">
        <f t="shared" si="1"/>
        <v>-</v>
      </c>
      <c r="G80" s="13"/>
    </row>
    <row r="81" spans="1:7" x14ac:dyDescent="0.2">
      <c r="A81" s="268" t="s">
        <v>1141</v>
      </c>
      <c r="B81" s="269" t="s">
        <v>1142</v>
      </c>
      <c r="C81" s="270">
        <v>70</v>
      </c>
      <c r="D81" s="273"/>
      <c r="E81" s="273"/>
      <c r="F81" s="272" t="str">
        <f t="shared" si="1"/>
        <v>-</v>
      </c>
      <c r="G81" s="13"/>
    </row>
    <row r="82" spans="1:7" x14ac:dyDescent="0.2">
      <c r="A82" s="268">
        <v>64</v>
      </c>
      <c r="B82" s="269" t="s">
        <v>1143</v>
      </c>
      <c r="C82" s="270">
        <v>71</v>
      </c>
      <c r="D82" s="271">
        <f>D83+D91+D98+D106</f>
        <v>1012</v>
      </c>
      <c r="E82" s="271">
        <f>E83+E91+E98+E106</f>
        <v>1023</v>
      </c>
      <c r="F82" s="272">
        <f t="shared" si="1"/>
        <v>101.08695652173914</v>
      </c>
      <c r="G82" s="13"/>
    </row>
    <row r="83" spans="1:7" x14ac:dyDescent="0.2">
      <c r="A83" s="268">
        <v>641</v>
      </c>
      <c r="B83" s="269" t="s">
        <v>1144</v>
      </c>
      <c r="C83" s="270">
        <v>72</v>
      </c>
      <c r="D83" s="271">
        <f>SUM(D84:D90)</f>
        <v>1012</v>
      </c>
      <c r="E83" s="271">
        <f>SUM(E84:E90)</f>
        <v>1023</v>
      </c>
      <c r="F83" s="272">
        <f t="shared" si="1"/>
        <v>101.08695652173914</v>
      </c>
      <c r="G83" s="13"/>
    </row>
    <row r="84" spans="1:7" x14ac:dyDescent="0.2">
      <c r="A84" s="268">
        <v>6412</v>
      </c>
      <c r="B84" s="269" t="s">
        <v>1682</v>
      </c>
      <c r="C84" s="270">
        <v>73</v>
      </c>
      <c r="D84" s="273"/>
      <c r="E84" s="273"/>
      <c r="F84" s="272" t="str">
        <f t="shared" si="1"/>
        <v>-</v>
      </c>
      <c r="G84" s="13"/>
    </row>
    <row r="85" spans="1:7" x14ac:dyDescent="0.2">
      <c r="A85" s="268">
        <v>6413</v>
      </c>
      <c r="B85" s="269" t="s">
        <v>1683</v>
      </c>
      <c r="C85" s="270">
        <v>74</v>
      </c>
      <c r="D85" s="273">
        <v>1012</v>
      </c>
      <c r="E85" s="273">
        <v>1023</v>
      </c>
      <c r="F85" s="272">
        <f t="shared" si="1"/>
        <v>101.08695652173914</v>
      </c>
      <c r="G85" s="13"/>
    </row>
    <row r="86" spans="1:7" x14ac:dyDescent="0.2">
      <c r="A86" s="268">
        <v>6414</v>
      </c>
      <c r="B86" s="269" t="s">
        <v>1684</v>
      </c>
      <c r="C86" s="270">
        <v>75</v>
      </c>
      <c r="D86" s="273"/>
      <c r="E86" s="273"/>
      <c r="F86" s="272" t="str">
        <f t="shared" si="1"/>
        <v>-</v>
      </c>
      <c r="G86" s="13"/>
    </row>
    <row r="87" spans="1:7" x14ac:dyDescent="0.2">
      <c r="A87" s="268">
        <v>6415</v>
      </c>
      <c r="B87" s="269" t="s">
        <v>2037</v>
      </c>
      <c r="C87" s="270">
        <v>76</v>
      </c>
      <c r="D87" s="273"/>
      <c r="E87" s="273"/>
      <c r="F87" s="272" t="str">
        <f t="shared" si="1"/>
        <v>-</v>
      </c>
      <c r="G87" s="13"/>
    </row>
    <row r="88" spans="1:7" x14ac:dyDescent="0.2">
      <c r="A88" s="268">
        <v>6416</v>
      </c>
      <c r="B88" s="269" t="s">
        <v>1685</v>
      </c>
      <c r="C88" s="270">
        <v>77</v>
      </c>
      <c r="D88" s="273"/>
      <c r="E88" s="273"/>
      <c r="F88" s="272" t="str">
        <f t="shared" si="1"/>
        <v>-</v>
      </c>
      <c r="G88" s="13"/>
    </row>
    <row r="89" spans="1:7" ht="24" x14ac:dyDescent="0.2">
      <c r="A89" s="268">
        <v>6417</v>
      </c>
      <c r="B89" s="269" t="s">
        <v>2038</v>
      </c>
      <c r="C89" s="270">
        <v>78</v>
      </c>
      <c r="D89" s="273"/>
      <c r="E89" s="273"/>
      <c r="F89" s="272" t="str">
        <f t="shared" si="1"/>
        <v>-</v>
      </c>
      <c r="G89" s="13"/>
    </row>
    <row r="90" spans="1:7" x14ac:dyDescent="0.2">
      <c r="A90" s="268">
        <v>6419</v>
      </c>
      <c r="B90" s="269" t="s">
        <v>2864</v>
      </c>
      <c r="C90" s="270">
        <v>79</v>
      </c>
      <c r="D90" s="273"/>
      <c r="E90" s="273"/>
      <c r="F90" s="272" t="str">
        <f t="shared" si="1"/>
        <v>-</v>
      </c>
      <c r="G90" s="13"/>
    </row>
    <row r="91" spans="1:7" x14ac:dyDescent="0.2">
      <c r="A91" s="268">
        <v>642</v>
      </c>
      <c r="B91" s="269" t="s">
        <v>1145</v>
      </c>
      <c r="C91" s="270">
        <v>80</v>
      </c>
      <c r="D91" s="271">
        <f>SUM(D92:D97)</f>
        <v>0</v>
      </c>
      <c r="E91" s="271">
        <f>SUM(E92:E97)</f>
        <v>0</v>
      </c>
      <c r="F91" s="272" t="str">
        <f t="shared" si="1"/>
        <v>-</v>
      </c>
      <c r="G91" s="13"/>
    </row>
    <row r="92" spans="1:7" x14ac:dyDescent="0.2">
      <c r="A92" s="268">
        <v>6421</v>
      </c>
      <c r="B92" s="269" t="s">
        <v>2865</v>
      </c>
      <c r="C92" s="270">
        <v>81</v>
      </c>
      <c r="D92" s="273"/>
      <c r="E92" s="273"/>
      <c r="F92" s="272" t="str">
        <f t="shared" si="1"/>
        <v>-</v>
      </c>
      <c r="G92" s="13"/>
    </row>
    <row r="93" spans="1:7" x14ac:dyDescent="0.2">
      <c r="A93" s="268">
        <v>6422</v>
      </c>
      <c r="B93" s="269" t="s">
        <v>1920</v>
      </c>
      <c r="C93" s="270">
        <v>82</v>
      </c>
      <c r="D93" s="273"/>
      <c r="E93" s="273"/>
      <c r="F93" s="272" t="str">
        <f t="shared" si="1"/>
        <v>-</v>
      </c>
      <c r="G93" s="13"/>
    </row>
    <row r="94" spans="1:7" x14ac:dyDescent="0.2">
      <c r="A94" s="268">
        <v>6423</v>
      </c>
      <c r="B94" s="269" t="s">
        <v>2039</v>
      </c>
      <c r="C94" s="270">
        <v>83</v>
      </c>
      <c r="D94" s="273"/>
      <c r="E94" s="273"/>
      <c r="F94" s="272" t="str">
        <f t="shared" si="1"/>
        <v>-</v>
      </c>
      <c r="G94" s="13"/>
    </row>
    <row r="95" spans="1:7" x14ac:dyDescent="0.2">
      <c r="A95" s="268">
        <v>6424</v>
      </c>
      <c r="B95" s="269" t="s">
        <v>1922</v>
      </c>
      <c r="C95" s="270">
        <v>84</v>
      </c>
      <c r="D95" s="273"/>
      <c r="E95" s="273"/>
      <c r="F95" s="272" t="str">
        <f t="shared" si="1"/>
        <v>-</v>
      </c>
      <c r="G95" s="13"/>
    </row>
    <row r="96" spans="1:7" x14ac:dyDescent="0.2">
      <c r="A96" s="268" t="s">
        <v>1146</v>
      </c>
      <c r="B96" s="269" t="s">
        <v>1147</v>
      </c>
      <c r="C96" s="270">
        <v>85</v>
      </c>
      <c r="D96" s="273"/>
      <c r="E96" s="273"/>
      <c r="F96" s="272" t="str">
        <f t="shared" si="1"/>
        <v>-</v>
      </c>
      <c r="G96" s="13"/>
    </row>
    <row r="97" spans="1:7" x14ac:dyDescent="0.2">
      <c r="A97" s="268">
        <v>6429</v>
      </c>
      <c r="B97" s="269" t="s">
        <v>1921</v>
      </c>
      <c r="C97" s="270">
        <v>86</v>
      </c>
      <c r="D97" s="273"/>
      <c r="E97" s="273"/>
      <c r="F97" s="272" t="str">
        <f t="shared" si="1"/>
        <v>-</v>
      </c>
      <c r="G97" s="13"/>
    </row>
    <row r="98" spans="1:7" x14ac:dyDescent="0.2">
      <c r="A98" s="268">
        <v>643</v>
      </c>
      <c r="B98" s="269" t="s">
        <v>3571</v>
      </c>
      <c r="C98" s="270">
        <v>87</v>
      </c>
      <c r="D98" s="271">
        <f>SUM(D99:D105)</f>
        <v>0</v>
      </c>
      <c r="E98" s="271">
        <f>SUM(E99:E105)</f>
        <v>0</v>
      </c>
      <c r="F98" s="272" t="str">
        <f t="shared" si="1"/>
        <v>-</v>
      </c>
      <c r="G98" s="13"/>
    </row>
    <row r="99" spans="1:7" ht="24" x14ac:dyDescent="0.2">
      <c r="A99" s="268">
        <v>6431</v>
      </c>
      <c r="B99" s="269" t="s">
        <v>2040</v>
      </c>
      <c r="C99" s="270">
        <v>88</v>
      </c>
      <c r="D99" s="273"/>
      <c r="E99" s="273"/>
      <c r="F99" s="272" t="str">
        <f t="shared" si="1"/>
        <v>-</v>
      </c>
      <c r="G99" s="13"/>
    </row>
    <row r="100" spans="1:7" ht="24" x14ac:dyDescent="0.2">
      <c r="A100" s="268">
        <v>6432</v>
      </c>
      <c r="B100" s="275" t="s">
        <v>2653</v>
      </c>
      <c r="C100" s="270">
        <v>89</v>
      </c>
      <c r="D100" s="273"/>
      <c r="E100" s="273"/>
      <c r="F100" s="272" t="str">
        <f t="shared" si="1"/>
        <v>-</v>
      </c>
      <c r="G100" s="13"/>
    </row>
    <row r="101" spans="1:7" ht="24" x14ac:dyDescent="0.2">
      <c r="A101" s="268">
        <v>6433</v>
      </c>
      <c r="B101" s="275" t="s">
        <v>2654</v>
      </c>
      <c r="C101" s="270">
        <v>90</v>
      </c>
      <c r="D101" s="273"/>
      <c r="E101" s="273"/>
      <c r="F101" s="272" t="str">
        <f t="shared" si="1"/>
        <v>-</v>
      </c>
      <c r="G101" s="13"/>
    </row>
    <row r="102" spans="1:7" x14ac:dyDescent="0.2">
      <c r="A102" s="268">
        <v>6434</v>
      </c>
      <c r="B102" s="269" t="s">
        <v>2655</v>
      </c>
      <c r="C102" s="270">
        <v>91</v>
      </c>
      <c r="D102" s="273"/>
      <c r="E102" s="273"/>
      <c r="F102" s="272" t="str">
        <f t="shared" si="1"/>
        <v>-</v>
      </c>
      <c r="G102" s="13"/>
    </row>
    <row r="103" spans="1:7" ht="24" x14ac:dyDescent="0.2">
      <c r="A103" s="268">
        <v>6435</v>
      </c>
      <c r="B103" s="275" t="s">
        <v>2656</v>
      </c>
      <c r="C103" s="270">
        <v>92</v>
      </c>
      <c r="D103" s="273"/>
      <c r="E103" s="273"/>
      <c r="F103" s="272" t="str">
        <f t="shared" si="1"/>
        <v>-</v>
      </c>
      <c r="G103" s="13"/>
    </row>
    <row r="104" spans="1:7" ht="24" x14ac:dyDescent="0.2">
      <c r="A104" s="268">
        <v>6436</v>
      </c>
      <c r="B104" s="275" t="s">
        <v>2657</v>
      </c>
      <c r="C104" s="270">
        <v>93</v>
      </c>
      <c r="D104" s="273"/>
      <c r="E104" s="273"/>
      <c r="F104" s="272" t="str">
        <f t="shared" si="1"/>
        <v>-</v>
      </c>
      <c r="G104" s="13"/>
    </row>
    <row r="105" spans="1:7" x14ac:dyDescent="0.2">
      <c r="A105" s="268">
        <v>6437</v>
      </c>
      <c r="B105" s="269" t="s">
        <v>528</v>
      </c>
      <c r="C105" s="270">
        <v>94</v>
      </c>
      <c r="D105" s="273"/>
      <c r="E105" s="273"/>
      <c r="F105" s="272" t="str">
        <f t="shared" si="1"/>
        <v>-</v>
      </c>
      <c r="G105" s="13"/>
    </row>
    <row r="106" spans="1:7" x14ac:dyDescent="0.2">
      <c r="A106" s="268" t="s">
        <v>3572</v>
      </c>
      <c r="B106" s="269" t="s">
        <v>3573</v>
      </c>
      <c r="C106" s="270">
        <v>95</v>
      </c>
      <c r="D106" s="271">
        <f>SUM(D107:D112)</f>
        <v>0</v>
      </c>
      <c r="E106" s="271">
        <f>SUM(E107:E112)</f>
        <v>0</v>
      </c>
      <c r="F106" s="272" t="str">
        <f t="shared" si="1"/>
        <v>-</v>
      </c>
      <c r="G106" s="13"/>
    </row>
    <row r="107" spans="1:7" ht="24" x14ac:dyDescent="0.2">
      <c r="A107" s="268" t="s">
        <v>3574</v>
      </c>
      <c r="B107" s="269" t="s">
        <v>3575</v>
      </c>
      <c r="C107" s="270">
        <v>96</v>
      </c>
      <c r="D107" s="273"/>
      <c r="E107" s="273"/>
      <c r="F107" s="272" t="str">
        <f t="shared" si="1"/>
        <v>-</v>
      </c>
      <c r="G107" s="13"/>
    </row>
    <row r="108" spans="1:7" ht="24" x14ac:dyDescent="0.2">
      <c r="A108" s="268" t="s">
        <v>3576</v>
      </c>
      <c r="B108" s="269" t="s">
        <v>3577</v>
      </c>
      <c r="C108" s="270">
        <v>97</v>
      </c>
      <c r="D108" s="273"/>
      <c r="E108" s="273"/>
      <c r="F108" s="272" t="str">
        <f t="shared" si="1"/>
        <v>-</v>
      </c>
      <c r="G108" s="13"/>
    </row>
    <row r="109" spans="1:7" ht="24" x14ac:dyDescent="0.2">
      <c r="A109" s="268" t="s">
        <v>3578</v>
      </c>
      <c r="B109" s="269" t="s">
        <v>2241</v>
      </c>
      <c r="C109" s="270">
        <v>98</v>
      </c>
      <c r="D109" s="273"/>
      <c r="E109" s="273"/>
      <c r="F109" s="272" t="str">
        <f t="shared" si="1"/>
        <v>-</v>
      </c>
      <c r="G109" s="13"/>
    </row>
    <row r="110" spans="1:7" ht="24" x14ac:dyDescent="0.2">
      <c r="A110" s="268" t="s">
        <v>2242</v>
      </c>
      <c r="B110" s="269" t="s">
        <v>3850</v>
      </c>
      <c r="C110" s="270">
        <v>99</v>
      </c>
      <c r="D110" s="273"/>
      <c r="E110" s="273"/>
      <c r="F110" s="272" t="str">
        <f t="shared" si="1"/>
        <v>-</v>
      </c>
      <c r="G110" s="13"/>
    </row>
    <row r="111" spans="1:7" ht="24" x14ac:dyDescent="0.2">
      <c r="A111" s="268" t="s">
        <v>3851</v>
      </c>
      <c r="B111" s="269" t="s">
        <v>3852</v>
      </c>
      <c r="C111" s="270">
        <v>100</v>
      </c>
      <c r="D111" s="273"/>
      <c r="E111" s="273"/>
      <c r="F111" s="272" t="str">
        <f t="shared" si="1"/>
        <v>-</v>
      </c>
      <c r="G111" s="13"/>
    </row>
    <row r="112" spans="1:7" x14ac:dyDescent="0.2">
      <c r="A112" s="268" t="s">
        <v>3853</v>
      </c>
      <c r="B112" s="274" t="s">
        <v>3854</v>
      </c>
      <c r="C112" s="270">
        <v>101</v>
      </c>
      <c r="D112" s="273"/>
      <c r="E112" s="273"/>
      <c r="F112" s="272" t="str">
        <f t="shared" si="1"/>
        <v>-</v>
      </c>
      <c r="G112" s="13"/>
    </row>
    <row r="113" spans="1:7" ht="24" x14ac:dyDescent="0.2">
      <c r="A113" s="268">
        <v>65</v>
      </c>
      <c r="B113" s="269" t="s">
        <v>3855</v>
      </c>
      <c r="C113" s="270">
        <v>102</v>
      </c>
      <c r="D113" s="271">
        <f>D114+D119+D127</f>
        <v>172709</v>
      </c>
      <c r="E113" s="271">
        <f>E114+E119+E127</f>
        <v>227691</v>
      </c>
      <c r="F113" s="272">
        <f t="shared" si="1"/>
        <v>131.83505202392462</v>
      </c>
      <c r="G113" s="13"/>
    </row>
    <row r="114" spans="1:7" x14ac:dyDescent="0.2">
      <c r="A114" s="268">
        <v>651</v>
      </c>
      <c r="B114" s="269" t="s">
        <v>3856</v>
      </c>
      <c r="C114" s="270">
        <v>103</v>
      </c>
      <c r="D114" s="271">
        <f>SUM(D115:D118)</f>
        <v>0</v>
      </c>
      <c r="E114" s="271">
        <f>SUM(E115:E118)</f>
        <v>0</v>
      </c>
      <c r="F114" s="272" t="str">
        <f t="shared" si="1"/>
        <v>-</v>
      </c>
      <c r="G114" s="13"/>
    </row>
    <row r="115" spans="1:7" x14ac:dyDescent="0.2">
      <c r="A115" s="268">
        <v>6511</v>
      </c>
      <c r="B115" s="269" t="s">
        <v>2465</v>
      </c>
      <c r="C115" s="270">
        <v>104</v>
      </c>
      <c r="D115" s="273"/>
      <c r="E115" s="273"/>
      <c r="F115" s="272" t="str">
        <f t="shared" si="1"/>
        <v>-</v>
      </c>
      <c r="G115" s="13"/>
    </row>
    <row r="116" spans="1:7" x14ac:dyDescent="0.2">
      <c r="A116" s="268">
        <v>6512</v>
      </c>
      <c r="B116" s="269" t="s">
        <v>3722</v>
      </c>
      <c r="C116" s="270">
        <v>105</v>
      </c>
      <c r="D116" s="273"/>
      <c r="E116" s="273"/>
      <c r="F116" s="272" t="str">
        <f t="shared" si="1"/>
        <v>-</v>
      </c>
      <c r="G116" s="13"/>
    </row>
    <row r="117" spans="1:7" x14ac:dyDescent="0.2">
      <c r="A117" s="268">
        <v>6513</v>
      </c>
      <c r="B117" s="269" t="s">
        <v>529</v>
      </c>
      <c r="C117" s="270">
        <v>106</v>
      </c>
      <c r="D117" s="273"/>
      <c r="E117" s="273"/>
      <c r="F117" s="272" t="str">
        <f t="shared" si="1"/>
        <v>-</v>
      </c>
      <c r="G117" s="13"/>
    </row>
    <row r="118" spans="1:7" x14ac:dyDescent="0.2">
      <c r="A118" s="268">
        <v>6514</v>
      </c>
      <c r="B118" s="269" t="s">
        <v>296</v>
      </c>
      <c r="C118" s="270">
        <v>107</v>
      </c>
      <c r="D118" s="273"/>
      <c r="E118" s="273"/>
      <c r="F118" s="272" t="str">
        <f t="shared" si="1"/>
        <v>-</v>
      </c>
      <c r="G118" s="13"/>
    </row>
    <row r="119" spans="1:7" x14ac:dyDescent="0.2">
      <c r="A119" s="268">
        <v>652</v>
      </c>
      <c r="B119" s="269" t="s">
        <v>2599</v>
      </c>
      <c r="C119" s="270">
        <v>108</v>
      </c>
      <c r="D119" s="271">
        <f>SUM(D120:D126)</f>
        <v>172709</v>
      </c>
      <c r="E119" s="271">
        <f>SUM(E120:E126)</f>
        <v>227691</v>
      </c>
      <c r="F119" s="272">
        <f t="shared" si="1"/>
        <v>131.83505202392462</v>
      </c>
      <c r="G119" s="13"/>
    </row>
    <row r="120" spans="1:7" x14ac:dyDescent="0.2">
      <c r="A120" s="268">
        <v>6521</v>
      </c>
      <c r="B120" s="269" t="s">
        <v>3723</v>
      </c>
      <c r="C120" s="270">
        <v>109</v>
      </c>
      <c r="D120" s="273"/>
      <c r="E120" s="273"/>
      <c r="F120" s="272" t="str">
        <f t="shared" si="1"/>
        <v>-</v>
      </c>
      <c r="G120" s="13"/>
    </row>
    <row r="121" spans="1:7" x14ac:dyDescent="0.2">
      <c r="A121" s="268">
        <v>6522</v>
      </c>
      <c r="B121" s="269" t="s">
        <v>297</v>
      </c>
      <c r="C121" s="270">
        <v>110</v>
      </c>
      <c r="D121" s="273"/>
      <c r="E121" s="273"/>
      <c r="F121" s="272" t="str">
        <f t="shared" si="1"/>
        <v>-</v>
      </c>
      <c r="G121" s="13"/>
    </row>
    <row r="122" spans="1:7" x14ac:dyDescent="0.2">
      <c r="A122" s="268">
        <v>6524</v>
      </c>
      <c r="B122" s="269" t="s">
        <v>776</v>
      </c>
      <c r="C122" s="270">
        <v>111</v>
      </c>
      <c r="D122" s="273"/>
      <c r="E122" s="273"/>
      <c r="F122" s="272" t="str">
        <f t="shared" si="1"/>
        <v>-</v>
      </c>
      <c r="G122" s="13"/>
    </row>
    <row r="123" spans="1:7" x14ac:dyDescent="0.2">
      <c r="A123" s="268">
        <v>6525</v>
      </c>
      <c r="B123" s="269" t="s">
        <v>777</v>
      </c>
      <c r="C123" s="270">
        <v>112</v>
      </c>
      <c r="D123" s="273"/>
      <c r="E123" s="273"/>
      <c r="F123" s="272" t="str">
        <f t="shared" si="1"/>
        <v>-</v>
      </c>
      <c r="G123" s="13"/>
    </row>
    <row r="124" spans="1:7" x14ac:dyDescent="0.2">
      <c r="A124" s="268">
        <v>6526</v>
      </c>
      <c r="B124" s="269" t="s">
        <v>778</v>
      </c>
      <c r="C124" s="270">
        <v>113</v>
      </c>
      <c r="D124" s="273">
        <v>172709</v>
      </c>
      <c r="E124" s="273">
        <v>227691</v>
      </c>
      <c r="F124" s="272">
        <f t="shared" si="1"/>
        <v>131.83505202392462</v>
      </c>
      <c r="G124" s="13"/>
    </row>
    <row r="125" spans="1:7" x14ac:dyDescent="0.2">
      <c r="A125" s="268">
        <v>6527</v>
      </c>
      <c r="B125" s="269" t="s">
        <v>298</v>
      </c>
      <c r="C125" s="270">
        <v>114</v>
      </c>
      <c r="D125" s="273"/>
      <c r="E125" s="273"/>
      <c r="F125" s="272" t="str">
        <f t="shared" si="1"/>
        <v>-</v>
      </c>
      <c r="G125" s="13"/>
    </row>
    <row r="126" spans="1:7" x14ac:dyDescent="0.2">
      <c r="A126" s="268" t="s">
        <v>2600</v>
      </c>
      <c r="B126" s="274" t="s">
        <v>2601</v>
      </c>
      <c r="C126" s="270">
        <v>115</v>
      </c>
      <c r="D126" s="273"/>
      <c r="E126" s="273"/>
      <c r="F126" s="272" t="str">
        <f t="shared" si="1"/>
        <v>-</v>
      </c>
      <c r="G126" s="13"/>
    </row>
    <row r="127" spans="1:7" x14ac:dyDescent="0.2">
      <c r="A127" s="268">
        <v>653</v>
      </c>
      <c r="B127" s="269" t="s">
        <v>2287</v>
      </c>
      <c r="C127" s="270">
        <v>116</v>
      </c>
      <c r="D127" s="271">
        <f>SUM(D128:D130)</f>
        <v>0</v>
      </c>
      <c r="E127" s="271">
        <f>SUM(E128:E130)</f>
        <v>0</v>
      </c>
      <c r="F127" s="272" t="str">
        <f t="shared" si="1"/>
        <v>-</v>
      </c>
      <c r="G127" s="13"/>
    </row>
    <row r="128" spans="1:7" x14ac:dyDescent="0.2">
      <c r="A128" s="268">
        <v>6531</v>
      </c>
      <c r="B128" s="269" t="s">
        <v>299</v>
      </c>
      <c r="C128" s="270">
        <v>117</v>
      </c>
      <c r="D128" s="273"/>
      <c r="E128" s="273"/>
      <c r="F128" s="272" t="str">
        <f t="shared" si="1"/>
        <v>-</v>
      </c>
      <c r="G128" s="13"/>
    </row>
    <row r="129" spans="1:7" x14ac:dyDescent="0.2">
      <c r="A129" s="268">
        <v>6532</v>
      </c>
      <c r="B129" s="269" t="s">
        <v>300</v>
      </c>
      <c r="C129" s="270">
        <v>118</v>
      </c>
      <c r="D129" s="273"/>
      <c r="E129" s="273"/>
      <c r="F129" s="272" t="str">
        <f t="shared" si="1"/>
        <v>-</v>
      </c>
      <c r="G129" s="13"/>
    </row>
    <row r="130" spans="1:7" x14ac:dyDescent="0.2">
      <c r="A130" s="268">
        <v>6533</v>
      </c>
      <c r="B130" s="269" t="s">
        <v>301</v>
      </c>
      <c r="C130" s="270">
        <v>119</v>
      </c>
      <c r="D130" s="273"/>
      <c r="E130" s="273"/>
      <c r="F130" s="272" t="str">
        <f t="shared" si="1"/>
        <v>-</v>
      </c>
      <c r="G130" s="13"/>
    </row>
    <row r="131" spans="1:7" x14ac:dyDescent="0.2">
      <c r="A131" s="268">
        <v>66</v>
      </c>
      <c r="B131" s="274" t="s">
        <v>2288</v>
      </c>
      <c r="C131" s="270">
        <v>120</v>
      </c>
      <c r="D131" s="271">
        <f>D132+D135</f>
        <v>653</v>
      </c>
      <c r="E131" s="271">
        <f>E132+E135</f>
        <v>0</v>
      </c>
      <c r="F131" s="272">
        <f t="shared" si="1"/>
        <v>0</v>
      </c>
      <c r="G131" s="13"/>
    </row>
    <row r="132" spans="1:7" x14ac:dyDescent="0.2">
      <c r="A132" s="268">
        <v>661</v>
      </c>
      <c r="B132" s="269" t="s">
        <v>2289</v>
      </c>
      <c r="C132" s="270">
        <v>121</v>
      </c>
      <c r="D132" s="271">
        <f>SUM(D133:D134)</f>
        <v>0</v>
      </c>
      <c r="E132" s="271">
        <f>SUM(E133:E134)</f>
        <v>0</v>
      </c>
      <c r="F132" s="272" t="str">
        <f t="shared" si="1"/>
        <v>-</v>
      </c>
      <c r="G132" s="13"/>
    </row>
    <row r="133" spans="1:7" x14ac:dyDescent="0.2">
      <c r="A133" s="268">
        <v>6614</v>
      </c>
      <c r="B133" s="269" t="s">
        <v>302</v>
      </c>
      <c r="C133" s="270">
        <v>122</v>
      </c>
      <c r="D133" s="273"/>
      <c r="E133" s="273"/>
      <c r="F133" s="272" t="str">
        <f t="shared" si="1"/>
        <v>-</v>
      </c>
      <c r="G133" s="13"/>
    </row>
    <row r="134" spans="1:7" x14ac:dyDescent="0.2">
      <c r="A134" s="268">
        <v>6615</v>
      </c>
      <c r="B134" s="269" t="s">
        <v>303</v>
      </c>
      <c r="C134" s="270">
        <v>123</v>
      </c>
      <c r="D134" s="273"/>
      <c r="E134" s="273"/>
      <c r="F134" s="272" t="str">
        <f t="shared" si="1"/>
        <v>-</v>
      </c>
      <c r="G134" s="13"/>
    </row>
    <row r="135" spans="1:7" x14ac:dyDescent="0.2">
      <c r="A135" s="268">
        <v>663</v>
      </c>
      <c r="B135" s="274" t="s">
        <v>2290</v>
      </c>
      <c r="C135" s="270">
        <v>124</v>
      </c>
      <c r="D135" s="271">
        <f>SUM(D136:D137)</f>
        <v>653</v>
      </c>
      <c r="E135" s="271">
        <f>SUM(E136:E137)</f>
        <v>0</v>
      </c>
      <c r="F135" s="272">
        <f t="shared" si="1"/>
        <v>0</v>
      </c>
      <c r="G135" s="13"/>
    </row>
    <row r="136" spans="1:7" x14ac:dyDescent="0.2">
      <c r="A136" s="268">
        <v>6631</v>
      </c>
      <c r="B136" s="269" t="s">
        <v>783</v>
      </c>
      <c r="C136" s="270">
        <v>125</v>
      </c>
      <c r="D136" s="273">
        <v>653</v>
      </c>
      <c r="E136" s="273"/>
      <c r="F136" s="272">
        <f t="shared" si="1"/>
        <v>0</v>
      </c>
      <c r="G136" s="13"/>
    </row>
    <row r="137" spans="1:7" x14ac:dyDescent="0.2">
      <c r="A137" s="268">
        <v>6632</v>
      </c>
      <c r="B137" s="274" t="s">
        <v>784</v>
      </c>
      <c r="C137" s="270">
        <v>126</v>
      </c>
      <c r="D137" s="273"/>
      <c r="E137" s="273"/>
      <c r="F137" s="272" t="str">
        <f t="shared" si="1"/>
        <v>-</v>
      </c>
      <c r="G137" s="13"/>
    </row>
    <row r="138" spans="1:7" x14ac:dyDescent="0.2">
      <c r="A138" s="268">
        <v>67</v>
      </c>
      <c r="B138" s="274" t="s">
        <v>119</v>
      </c>
      <c r="C138" s="270">
        <v>127</v>
      </c>
      <c r="D138" s="271">
        <f>D139+D143</f>
        <v>507889</v>
      </c>
      <c r="E138" s="271">
        <f>E139+E143</f>
        <v>502922</v>
      </c>
      <c r="F138" s="272">
        <f t="shared" si="1"/>
        <v>99.022030404281253</v>
      </c>
      <c r="G138" s="13"/>
    </row>
    <row r="139" spans="1:7" ht="24" x14ac:dyDescent="0.2">
      <c r="A139" s="268">
        <v>671</v>
      </c>
      <c r="B139" s="275" t="s">
        <v>120</v>
      </c>
      <c r="C139" s="270">
        <v>128</v>
      </c>
      <c r="D139" s="271">
        <f>SUM(D140:D142)</f>
        <v>507889</v>
      </c>
      <c r="E139" s="271">
        <f>SUM(E140:E142)</f>
        <v>502922</v>
      </c>
      <c r="F139" s="272">
        <f t="shared" si="1"/>
        <v>99.022030404281253</v>
      </c>
      <c r="G139" s="13"/>
    </row>
    <row r="140" spans="1:7" x14ac:dyDescent="0.2">
      <c r="A140" s="268">
        <v>6711</v>
      </c>
      <c r="B140" s="269" t="s">
        <v>3913</v>
      </c>
      <c r="C140" s="270">
        <v>129</v>
      </c>
      <c r="D140" s="273">
        <v>507889</v>
      </c>
      <c r="E140" s="273">
        <v>502922</v>
      </c>
      <c r="F140" s="272">
        <f t="shared" si="1"/>
        <v>99.022030404281253</v>
      </c>
      <c r="G140" s="13"/>
    </row>
    <row r="141" spans="1:7" x14ac:dyDescent="0.2">
      <c r="A141" s="268">
        <v>6712</v>
      </c>
      <c r="B141" s="274" t="s">
        <v>3914</v>
      </c>
      <c r="C141" s="270">
        <v>130</v>
      </c>
      <c r="D141" s="273"/>
      <c r="E141" s="273"/>
      <c r="F141" s="272" t="str">
        <f t="shared" si="1"/>
        <v>-</v>
      </c>
      <c r="G141" s="13"/>
    </row>
    <row r="142" spans="1:7" ht="24" x14ac:dyDescent="0.2">
      <c r="A142" s="268" t="s">
        <v>3915</v>
      </c>
      <c r="B142" s="269" t="s">
        <v>3916</v>
      </c>
      <c r="C142" s="270">
        <v>131</v>
      </c>
      <c r="D142" s="273"/>
      <c r="E142" s="273"/>
      <c r="F142" s="272" t="str">
        <f t="shared" ref="F142:F205" si="2">IF(D142&lt;&gt;0,IF(E142/D142&gt;=100,"&gt;&gt;100",E142/D142*100),"-")</f>
        <v>-</v>
      </c>
      <c r="G142" s="13"/>
    </row>
    <row r="143" spans="1:7" x14ac:dyDescent="0.2">
      <c r="A143" s="268" t="s">
        <v>3917</v>
      </c>
      <c r="B143" s="269" t="s">
        <v>3918</v>
      </c>
      <c r="C143" s="270">
        <v>132</v>
      </c>
      <c r="D143" s="271">
        <f>D144</f>
        <v>0</v>
      </c>
      <c r="E143" s="271">
        <f>E144</f>
        <v>0</v>
      </c>
      <c r="F143" s="272" t="str">
        <f t="shared" si="2"/>
        <v>-</v>
      </c>
      <c r="G143" s="13"/>
    </row>
    <row r="144" spans="1:7" x14ac:dyDescent="0.2">
      <c r="A144" s="268" t="s">
        <v>3919</v>
      </c>
      <c r="B144" s="269" t="s">
        <v>2646</v>
      </c>
      <c r="C144" s="270">
        <v>133</v>
      </c>
      <c r="D144" s="273"/>
      <c r="E144" s="273"/>
      <c r="F144" s="272" t="str">
        <f t="shared" si="2"/>
        <v>-</v>
      </c>
      <c r="G144" s="13"/>
    </row>
    <row r="145" spans="1:7" x14ac:dyDescent="0.2">
      <c r="A145" s="268">
        <v>68</v>
      </c>
      <c r="B145" s="269" t="s">
        <v>2647</v>
      </c>
      <c r="C145" s="270">
        <v>134</v>
      </c>
      <c r="D145" s="271">
        <f>D146+D156</f>
        <v>2109</v>
      </c>
      <c r="E145" s="271">
        <f>E146+E156</f>
        <v>0</v>
      </c>
      <c r="F145" s="272">
        <f t="shared" si="2"/>
        <v>0</v>
      </c>
      <c r="G145" s="13"/>
    </row>
    <row r="146" spans="1:7" x14ac:dyDescent="0.2">
      <c r="A146" s="268">
        <v>681</v>
      </c>
      <c r="B146" s="269" t="s">
        <v>2648</v>
      </c>
      <c r="C146" s="270">
        <v>135</v>
      </c>
      <c r="D146" s="271">
        <f>SUM(D147:D155)</f>
        <v>0</v>
      </c>
      <c r="E146" s="271">
        <f>SUM(E147:E155)</f>
        <v>0</v>
      </c>
      <c r="F146" s="272" t="str">
        <f t="shared" si="2"/>
        <v>-</v>
      </c>
      <c r="G146" s="13"/>
    </row>
    <row r="147" spans="1:7" x14ac:dyDescent="0.2">
      <c r="A147" s="268">
        <v>6811</v>
      </c>
      <c r="B147" s="269" t="s">
        <v>304</v>
      </c>
      <c r="C147" s="270">
        <v>136</v>
      </c>
      <c r="D147" s="273"/>
      <c r="E147" s="273"/>
      <c r="F147" s="272" t="str">
        <f t="shared" si="2"/>
        <v>-</v>
      </c>
      <c r="G147" s="13"/>
    </row>
    <row r="148" spans="1:7" x14ac:dyDescent="0.2">
      <c r="A148" s="268">
        <v>6812</v>
      </c>
      <c r="B148" s="269" t="s">
        <v>781</v>
      </c>
      <c r="C148" s="270">
        <v>137</v>
      </c>
      <c r="D148" s="273"/>
      <c r="E148" s="273"/>
      <c r="F148" s="272" t="str">
        <f t="shared" si="2"/>
        <v>-</v>
      </c>
      <c r="G148" s="13"/>
    </row>
    <row r="149" spans="1:7" x14ac:dyDescent="0.2">
      <c r="A149" s="268">
        <v>6813</v>
      </c>
      <c r="B149" s="269" t="s">
        <v>305</v>
      </c>
      <c r="C149" s="270">
        <v>138</v>
      </c>
      <c r="D149" s="273"/>
      <c r="E149" s="273"/>
      <c r="F149" s="272" t="str">
        <f t="shared" si="2"/>
        <v>-</v>
      </c>
      <c r="G149" s="13"/>
    </row>
    <row r="150" spans="1:7" x14ac:dyDescent="0.2">
      <c r="A150" s="268">
        <v>6814</v>
      </c>
      <c r="B150" s="269" t="s">
        <v>306</v>
      </c>
      <c r="C150" s="270">
        <v>139</v>
      </c>
      <c r="D150" s="273"/>
      <c r="E150" s="273"/>
      <c r="F150" s="272" t="str">
        <f t="shared" si="2"/>
        <v>-</v>
      </c>
      <c r="G150" s="13"/>
    </row>
    <row r="151" spans="1:7" x14ac:dyDescent="0.2">
      <c r="A151" s="268">
        <v>6815</v>
      </c>
      <c r="B151" s="269" t="s">
        <v>2649</v>
      </c>
      <c r="C151" s="270">
        <v>140</v>
      </c>
      <c r="D151" s="273"/>
      <c r="E151" s="273"/>
      <c r="F151" s="272" t="str">
        <f t="shared" si="2"/>
        <v>-</v>
      </c>
      <c r="G151" s="13"/>
    </row>
    <row r="152" spans="1:7" x14ac:dyDescent="0.2">
      <c r="A152" s="268">
        <v>6816</v>
      </c>
      <c r="B152" s="269" t="s">
        <v>307</v>
      </c>
      <c r="C152" s="270">
        <v>141</v>
      </c>
      <c r="D152" s="273"/>
      <c r="E152" s="273"/>
      <c r="F152" s="272" t="str">
        <f t="shared" si="2"/>
        <v>-</v>
      </c>
      <c r="G152" s="13"/>
    </row>
    <row r="153" spans="1:7" x14ac:dyDescent="0.2">
      <c r="A153" s="268">
        <v>6817</v>
      </c>
      <c r="B153" s="269" t="s">
        <v>308</v>
      </c>
      <c r="C153" s="270">
        <v>142</v>
      </c>
      <c r="D153" s="273"/>
      <c r="E153" s="273"/>
      <c r="F153" s="272" t="str">
        <f t="shared" si="2"/>
        <v>-</v>
      </c>
      <c r="G153" s="13"/>
    </row>
    <row r="154" spans="1:7" x14ac:dyDescent="0.2">
      <c r="A154" s="268">
        <v>6818</v>
      </c>
      <c r="B154" s="269" t="s">
        <v>309</v>
      </c>
      <c r="C154" s="270">
        <v>143</v>
      </c>
      <c r="D154" s="273"/>
      <c r="E154" s="273"/>
      <c r="F154" s="272" t="str">
        <f t="shared" si="2"/>
        <v>-</v>
      </c>
      <c r="G154" s="13"/>
    </row>
    <row r="155" spans="1:7" x14ac:dyDescent="0.2">
      <c r="A155" s="268">
        <v>6819</v>
      </c>
      <c r="B155" s="269" t="s">
        <v>782</v>
      </c>
      <c r="C155" s="270">
        <v>144</v>
      </c>
      <c r="D155" s="273"/>
      <c r="E155" s="273"/>
      <c r="F155" s="272" t="str">
        <f t="shared" si="2"/>
        <v>-</v>
      </c>
      <c r="G155" s="13"/>
    </row>
    <row r="156" spans="1:7" x14ac:dyDescent="0.2">
      <c r="A156" s="268">
        <v>683</v>
      </c>
      <c r="B156" s="269" t="s">
        <v>2650</v>
      </c>
      <c r="C156" s="270">
        <v>145</v>
      </c>
      <c r="D156" s="271">
        <f>D157</f>
        <v>2109</v>
      </c>
      <c r="E156" s="271">
        <f>E157</f>
        <v>0</v>
      </c>
      <c r="F156" s="272">
        <f t="shared" si="2"/>
        <v>0</v>
      </c>
      <c r="G156" s="13"/>
    </row>
    <row r="157" spans="1:7" x14ac:dyDescent="0.2">
      <c r="A157" s="268">
        <v>6831</v>
      </c>
      <c r="B157" s="269" t="s">
        <v>310</v>
      </c>
      <c r="C157" s="270">
        <v>146</v>
      </c>
      <c r="D157" s="273">
        <v>2109</v>
      </c>
      <c r="E157" s="273">
        <v>0</v>
      </c>
      <c r="F157" s="272">
        <f t="shared" si="2"/>
        <v>0</v>
      </c>
      <c r="G157" s="13"/>
    </row>
    <row r="158" spans="1:7" x14ac:dyDescent="0.2">
      <c r="A158" s="268">
        <v>3</v>
      </c>
      <c r="B158" s="269" t="s">
        <v>2651</v>
      </c>
      <c r="C158" s="270">
        <v>147</v>
      </c>
      <c r="D158" s="271">
        <f>D159+D171+D205+D224+D232+D250+D259</f>
        <v>3132523</v>
      </c>
      <c r="E158" s="271">
        <f>E159+E171+E205+E224+E232+E250+E259</f>
        <v>2772707</v>
      </c>
      <c r="F158" s="272">
        <f t="shared" si="2"/>
        <v>88.513540044239107</v>
      </c>
      <c r="G158" s="13"/>
    </row>
    <row r="159" spans="1:7" x14ac:dyDescent="0.2">
      <c r="A159" s="268">
        <v>31</v>
      </c>
      <c r="B159" s="269" t="s">
        <v>2652</v>
      </c>
      <c r="C159" s="270">
        <v>148</v>
      </c>
      <c r="D159" s="271">
        <f>D160+D165+D167</f>
        <v>2054606</v>
      </c>
      <c r="E159" s="271">
        <f>E160+E165+E167</f>
        <v>2075031</v>
      </c>
      <c r="F159" s="272">
        <f t="shared" si="2"/>
        <v>100.99410787275029</v>
      </c>
      <c r="G159" s="13"/>
    </row>
    <row r="160" spans="1:7" x14ac:dyDescent="0.2">
      <c r="A160" s="268">
        <v>311</v>
      </c>
      <c r="B160" s="269" t="s">
        <v>2908</v>
      </c>
      <c r="C160" s="270">
        <v>149</v>
      </c>
      <c r="D160" s="271">
        <f>SUM(D161:D164)</f>
        <v>1714472</v>
      </c>
      <c r="E160" s="271">
        <f>SUM(E161:E164)</f>
        <v>1694764</v>
      </c>
      <c r="F160" s="272">
        <f t="shared" si="2"/>
        <v>98.850491579914973</v>
      </c>
      <c r="G160" s="13"/>
    </row>
    <row r="161" spans="1:7" x14ac:dyDescent="0.2">
      <c r="A161" s="268">
        <v>3111</v>
      </c>
      <c r="B161" s="269" t="s">
        <v>2641</v>
      </c>
      <c r="C161" s="270">
        <v>150</v>
      </c>
      <c r="D161" s="273">
        <v>1714472</v>
      </c>
      <c r="E161" s="273">
        <v>1694764</v>
      </c>
      <c r="F161" s="272">
        <f t="shared" si="2"/>
        <v>98.850491579914973</v>
      </c>
      <c r="G161" s="13"/>
    </row>
    <row r="162" spans="1:7" x14ac:dyDescent="0.2">
      <c r="A162" s="268">
        <v>3112</v>
      </c>
      <c r="B162" s="269" t="s">
        <v>2642</v>
      </c>
      <c r="C162" s="270">
        <v>151</v>
      </c>
      <c r="D162" s="273"/>
      <c r="E162" s="273"/>
      <c r="F162" s="272" t="str">
        <f t="shared" si="2"/>
        <v>-</v>
      </c>
      <c r="G162" s="13"/>
    </row>
    <row r="163" spans="1:7" x14ac:dyDescent="0.2">
      <c r="A163" s="268">
        <v>3113</v>
      </c>
      <c r="B163" s="269" t="s">
        <v>2643</v>
      </c>
      <c r="C163" s="270">
        <v>152</v>
      </c>
      <c r="D163" s="273"/>
      <c r="E163" s="273"/>
      <c r="F163" s="272" t="str">
        <f t="shared" si="2"/>
        <v>-</v>
      </c>
      <c r="G163" s="13"/>
    </row>
    <row r="164" spans="1:7" x14ac:dyDescent="0.2">
      <c r="A164" s="268">
        <v>3114</v>
      </c>
      <c r="B164" s="269" t="s">
        <v>2644</v>
      </c>
      <c r="C164" s="270">
        <v>153</v>
      </c>
      <c r="D164" s="273"/>
      <c r="E164" s="273"/>
      <c r="F164" s="272" t="str">
        <f t="shared" si="2"/>
        <v>-</v>
      </c>
      <c r="G164" s="13"/>
    </row>
    <row r="165" spans="1:7" x14ac:dyDescent="0.2">
      <c r="A165" s="268">
        <v>312</v>
      </c>
      <c r="B165" s="269" t="s">
        <v>4126</v>
      </c>
      <c r="C165" s="270">
        <v>154</v>
      </c>
      <c r="D165" s="271">
        <f>D166</f>
        <v>42050</v>
      </c>
      <c r="E165" s="271">
        <f>E166</f>
        <v>87596</v>
      </c>
      <c r="F165" s="272">
        <f t="shared" si="2"/>
        <v>208.31391200951251</v>
      </c>
      <c r="G165" s="13"/>
    </row>
    <row r="166" spans="1:7" x14ac:dyDescent="0.2">
      <c r="A166" s="268">
        <v>3121</v>
      </c>
      <c r="B166" s="269" t="s">
        <v>2645</v>
      </c>
      <c r="C166" s="270">
        <v>155</v>
      </c>
      <c r="D166" s="273">
        <v>42050</v>
      </c>
      <c r="E166" s="273">
        <v>87596</v>
      </c>
      <c r="F166" s="272">
        <f t="shared" si="2"/>
        <v>208.31391200951251</v>
      </c>
      <c r="G166" s="13"/>
    </row>
    <row r="167" spans="1:7" x14ac:dyDescent="0.2">
      <c r="A167" s="268">
        <v>313</v>
      </c>
      <c r="B167" s="269" t="s">
        <v>4127</v>
      </c>
      <c r="C167" s="270">
        <v>156</v>
      </c>
      <c r="D167" s="271">
        <f>SUM(D168:D170)</f>
        <v>298084</v>
      </c>
      <c r="E167" s="271">
        <f>SUM(E168:E170)</f>
        <v>292671</v>
      </c>
      <c r="F167" s="272">
        <f t="shared" si="2"/>
        <v>98.184068920170148</v>
      </c>
      <c r="G167" s="13"/>
    </row>
    <row r="168" spans="1:7" x14ac:dyDescent="0.2">
      <c r="A168" s="268">
        <v>3131</v>
      </c>
      <c r="B168" s="269" t="s">
        <v>3724</v>
      </c>
      <c r="C168" s="270">
        <v>157</v>
      </c>
      <c r="D168" s="273"/>
      <c r="E168" s="273"/>
      <c r="F168" s="272" t="str">
        <f t="shared" si="2"/>
        <v>-</v>
      </c>
      <c r="G168" s="13"/>
    </row>
    <row r="169" spans="1:7" x14ac:dyDescent="0.2">
      <c r="A169" s="268">
        <v>3132</v>
      </c>
      <c r="B169" s="269" t="s">
        <v>311</v>
      </c>
      <c r="C169" s="270">
        <v>158</v>
      </c>
      <c r="D169" s="273">
        <v>268494</v>
      </c>
      <c r="E169" s="273">
        <v>263744</v>
      </c>
      <c r="F169" s="272">
        <f t="shared" si="2"/>
        <v>98.230872943157024</v>
      </c>
      <c r="G169" s="13"/>
    </row>
    <row r="170" spans="1:7" x14ac:dyDescent="0.2">
      <c r="A170" s="268">
        <v>3133</v>
      </c>
      <c r="B170" s="269" t="s">
        <v>509</v>
      </c>
      <c r="C170" s="270">
        <v>159</v>
      </c>
      <c r="D170" s="273">
        <v>29590</v>
      </c>
      <c r="E170" s="273">
        <v>28927</v>
      </c>
      <c r="F170" s="272">
        <f t="shared" si="2"/>
        <v>97.759378168300103</v>
      </c>
      <c r="G170" s="13"/>
    </row>
    <row r="171" spans="1:7" x14ac:dyDescent="0.2">
      <c r="A171" s="268">
        <v>32</v>
      </c>
      <c r="B171" s="269" t="s">
        <v>2900</v>
      </c>
      <c r="C171" s="270">
        <v>160</v>
      </c>
      <c r="D171" s="271">
        <f>D172+D177+D185+D195+D197</f>
        <v>1073525</v>
      </c>
      <c r="E171" s="271">
        <f>E172+E177+E185+E195+E197</f>
        <v>693247</v>
      </c>
      <c r="F171" s="272">
        <f t="shared" si="2"/>
        <v>64.576698260403802</v>
      </c>
      <c r="G171" s="13"/>
    </row>
    <row r="172" spans="1:7" x14ac:dyDescent="0.2">
      <c r="A172" s="268">
        <v>321</v>
      </c>
      <c r="B172" s="269" t="s">
        <v>2901</v>
      </c>
      <c r="C172" s="270">
        <v>161</v>
      </c>
      <c r="D172" s="271">
        <f>SUM(D173:D176)</f>
        <v>173867</v>
      </c>
      <c r="E172" s="271">
        <f>SUM(E173:E176)</f>
        <v>167241</v>
      </c>
      <c r="F172" s="272">
        <f t="shared" si="2"/>
        <v>96.189041048617625</v>
      </c>
      <c r="G172" s="13"/>
    </row>
    <row r="173" spans="1:7" x14ac:dyDescent="0.2">
      <c r="A173" s="268">
        <v>3211</v>
      </c>
      <c r="B173" s="269" t="s">
        <v>1483</v>
      </c>
      <c r="C173" s="270">
        <v>162</v>
      </c>
      <c r="D173" s="273">
        <v>11084</v>
      </c>
      <c r="E173" s="273">
        <v>20479</v>
      </c>
      <c r="F173" s="272">
        <f t="shared" si="2"/>
        <v>184.76181883796463</v>
      </c>
      <c r="G173" s="13"/>
    </row>
    <row r="174" spans="1:7" x14ac:dyDescent="0.2">
      <c r="A174" s="268">
        <v>3212</v>
      </c>
      <c r="B174" s="269" t="s">
        <v>705</v>
      </c>
      <c r="C174" s="270">
        <v>163</v>
      </c>
      <c r="D174" s="273">
        <v>153605</v>
      </c>
      <c r="E174" s="273">
        <v>135866</v>
      </c>
      <c r="F174" s="272">
        <f t="shared" si="2"/>
        <v>88.45154780117835</v>
      </c>
      <c r="G174" s="13"/>
    </row>
    <row r="175" spans="1:7" x14ac:dyDescent="0.2">
      <c r="A175" s="268">
        <v>3213</v>
      </c>
      <c r="B175" s="269" t="s">
        <v>706</v>
      </c>
      <c r="C175" s="270">
        <v>164</v>
      </c>
      <c r="D175" s="273">
        <v>5650</v>
      </c>
      <c r="E175" s="273">
        <v>7656</v>
      </c>
      <c r="F175" s="272">
        <f t="shared" si="2"/>
        <v>135.50442477876106</v>
      </c>
      <c r="G175" s="13"/>
    </row>
    <row r="176" spans="1:7" x14ac:dyDescent="0.2">
      <c r="A176" s="268">
        <v>3214</v>
      </c>
      <c r="B176" s="269" t="s">
        <v>312</v>
      </c>
      <c r="C176" s="270">
        <v>165</v>
      </c>
      <c r="D176" s="273">
        <v>3528</v>
      </c>
      <c r="E176" s="273">
        <v>3240</v>
      </c>
      <c r="F176" s="272">
        <f t="shared" si="2"/>
        <v>91.83673469387756</v>
      </c>
      <c r="G176" s="13"/>
    </row>
    <row r="177" spans="1:7" x14ac:dyDescent="0.2">
      <c r="A177" s="268">
        <v>322</v>
      </c>
      <c r="B177" s="269" t="s">
        <v>2902</v>
      </c>
      <c r="C177" s="270">
        <v>166</v>
      </c>
      <c r="D177" s="271">
        <f>SUM(D178:D184)</f>
        <v>236393</v>
      </c>
      <c r="E177" s="271">
        <f>SUM(E178:E184)</f>
        <v>251450</v>
      </c>
      <c r="F177" s="272">
        <f t="shared" si="2"/>
        <v>106.36947794562445</v>
      </c>
      <c r="G177" s="13"/>
    </row>
    <row r="178" spans="1:7" x14ac:dyDescent="0.2">
      <c r="A178" s="268">
        <v>3221</v>
      </c>
      <c r="B178" s="269" t="s">
        <v>707</v>
      </c>
      <c r="C178" s="270">
        <v>167</v>
      </c>
      <c r="D178" s="273">
        <v>38420</v>
      </c>
      <c r="E178" s="273">
        <v>36669</v>
      </c>
      <c r="F178" s="272">
        <f t="shared" si="2"/>
        <v>95.442477876106196</v>
      </c>
      <c r="G178" s="13"/>
    </row>
    <row r="179" spans="1:7" x14ac:dyDescent="0.2">
      <c r="A179" s="268">
        <v>3222</v>
      </c>
      <c r="B179" s="269" t="s">
        <v>708</v>
      </c>
      <c r="C179" s="270">
        <v>168</v>
      </c>
      <c r="D179" s="273">
        <v>117144</v>
      </c>
      <c r="E179" s="273">
        <v>132148</v>
      </c>
      <c r="F179" s="272">
        <f t="shared" si="2"/>
        <v>112.80816772519293</v>
      </c>
      <c r="G179" s="13"/>
    </row>
    <row r="180" spans="1:7" x14ac:dyDescent="0.2">
      <c r="A180" s="268">
        <v>3223</v>
      </c>
      <c r="B180" s="269" t="s">
        <v>709</v>
      </c>
      <c r="C180" s="270">
        <v>169</v>
      </c>
      <c r="D180" s="273">
        <v>71311</v>
      </c>
      <c r="E180" s="273">
        <v>68696</v>
      </c>
      <c r="F180" s="272">
        <f t="shared" si="2"/>
        <v>96.332964058840858</v>
      </c>
      <c r="G180" s="13"/>
    </row>
    <row r="181" spans="1:7" x14ac:dyDescent="0.2">
      <c r="A181" s="268">
        <v>3224</v>
      </c>
      <c r="B181" s="269" t="s">
        <v>3725</v>
      </c>
      <c r="C181" s="270">
        <v>170</v>
      </c>
      <c r="D181" s="273">
        <v>7021</v>
      </c>
      <c r="E181" s="273">
        <v>7171</v>
      </c>
      <c r="F181" s="272">
        <f t="shared" si="2"/>
        <v>102.13644779945876</v>
      </c>
      <c r="G181" s="13"/>
    </row>
    <row r="182" spans="1:7" x14ac:dyDescent="0.2">
      <c r="A182" s="268">
        <v>3225</v>
      </c>
      <c r="B182" s="269" t="s">
        <v>3143</v>
      </c>
      <c r="C182" s="270">
        <v>171</v>
      </c>
      <c r="D182" s="273">
        <v>1598</v>
      </c>
      <c r="E182" s="273">
        <v>5885</v>
      </c>
      <c r="F182" s="272">
        <f t="shared" si="2"/>
        <v>368.27284105131412</v>
      </c>
      <c r="G182" s="13"/>
    </row>
    <row r="183" spans="1:7" x14ac:dyDescent="0.2">
      <c r="A183" s="268">
        <v>3226</v>
      </c>
      <c r="B183" s="269" t="s">
        <v>4107</v>
      </c>
      <c r="C183" s="270">
        <v>172</v>
      </c>
      <c r="D183" s="273"/>
      <c r="E183" s="273"/>
      <c r="F183" s="272" t="str">
        <f t="shared" si="2"/>
        <v>-</v>
      </c>
      <c r="G183" s="13"/>
    </row>
    <row r="184" spans="1:7" x14ac:dyDescent="0.2">
      <c r="A184" s="268">
        <v>3227</v>
      </c>
      <c r="B184" s="269" t="s">
        <v>313</v>
      </c>
      <c r="C184" s="270">
        <v>173</v>
      </c>
      <c r="D184" s="273">
        <v>899</v>
      </c>
      <c r="E184" s="273">
        <v>881</v>
      </c>
      <c r="F184" s="272">
        <f t="shared" si="2"/>
        <v>97.997775305895445</v>
      </c>
      <c r="G184" s="13"/>
    </row>
    <row r="185" spans="1:7" x14ac:dyDescent="0.2">
      <c r="A185" s="268">
        <v>323</v>
      </c>
      <c r="B185" s="269" t="s">
        <v>4108</v>
      </c>
      <c r="C185" s="270">
        <v>174</v>
      </c>
      <c r="D185" s="271">
        <f>SUM(D186:D194)</f>
        <v>597414</v>
      </c>
      <c r="E185" s="271">
        <f>SUM(E186:E194)</f>
        <v>129568</v>
      </c>
      <c r="F185" s="272">
        <f t="shared" si="2"/>
        <v>21.688142561105028</v>
      </c>
      <c r="G185" s="13"/>
    </row>
    <row r="186" spans="1:7" x14ac:dyDescent="0.2">
      <c r="A186" s="268">
        <v>3231</v>
      </c>
      <c r="B186" s="269" t="s">
        <v>276</v>
      </c>
      <c r="C186" s="270">
        <v>175</v>
      </c>
      <c r="D186" s="273">
        <v>12806</v>
      </c>
      <c r="E186" s="273">
        <v>15789</v>
      </c>
      <c r="F186" s="272">
        <f t="shared" si="2"/>
        <v>123.29376854599407</v>
      </c>
      <c r="G186" s="13"/>
    </row>
    <row r="187" spans="1:7" x14ac:dyDescent="0.2">
      <c r="A187" s="268">
        <v>3232</v>
      </c>
      <c r="B187" s="269" t="s">
        <v>277</v>
      </c>
      <c r="C187" s="270">
        <v>176</v>
      </c>
      <c r="D187" s="273">
        <v>499954</v>
      </c>
      <c r="E187" s="273">
        <v>62745</v>
      </c>
      <c r="F187" s="272">
        <f t="shared" si="2"/>
        <v>12.55015461422451</v>
      </c>
      <c r="G187" s="13"/>
    </row>
    <row r="188" spans="1:7" x14ac:dyDescent="0.2">
      <c r="A188" s="268">
        <v>3233</v>
      </c>
      <c r="B188" s="269" t="s">
        <v>278</v>
      </c>
      <c r="C188" s="270">
        <v>177</v>
      </c>
      <c r="D188" s="273">
        <v>1250</v>
      </c>
      <c r="E188" s="273">
        <v>3375</v>
      </c>
      <c r="F188" s="272">
        <f t="shared" si="2"/>
        <v>270</v>
      </c>
      <c r="G188" s="13"/>
    </row>
    <row r="189" spans="1:7" x14ac:dyDescent="0.2">
      <c r="A189" s="268">
        <v>3234</v>
      </c>
      <c r="B189" s="269" t="s">
        <v>279</v>
      </c>
      <c r="C189" s="270">
        <v>178</v>
      </c>
      <c r="D189" s="273">
        <v>17099</v>
      </c>
      <c r="E189" s="273">
        <v>17263</v>
      </c>
      <c r="F189" s="272">
        <f t="shared" si="2"/>
        <v>100.95912041639863</v>
      </c>
      <c r="G189" s="13"/>
    </row>
    <row r="190" spans="1:7" x14ac:dyDescent="0.2">
      <c r="A190" s="268">
        <v>3235</v>
      </c>
      <c r="B190" s="269" t="s">
        <v>280</v>
      </c>
      <c r="C190" s="270">
        <v>179</v>
      </c>
      <c r="D190" s="273"/>
      <c r="E190" s="273">
        <v>316</v>
      </c>
      <c r="F190" s="272" t="str">
        <f t="shared" si="2"/>
        <v>-</v>
      </c>
      <c r="G190" s="13"/>
    </row>
    <row r="191" spans="1:7" x14ac:dyDescent="0.2">
      <c r="A191" s="268">
        <v>3236</v>
      </c>
      <c r="B191" s="269" t="s">
        <v>281</v>
      </c>
      <c r="C191" s="270">
        <v>180</v>
      </c>
      <c r="D191" s="273">
        <v>12289</v>
      </c>
      <c r="E191" s="273">
        <v>7540</v>
      </c>
      <c r="F191" s="272">
        <f t="shared" si="2"/>
        <v>61.355683944991455</v>
      </c>
      <c r="G191" s="13"/>
    </row>
    <row r="192" spans="1:7" x14ac:dyDescent="0.2">
      <c r="A192" s="268">
        <v>3237</v>
      </c>
      <c r="B192" s="269" t="s">
        <v>282</v>
      </c>
      <c r="C192" s="270">
        <v>181</v>
      </c>
      <c r="D192" s="273">
        <v>28791</v>
      </c>
      <c r="E192" s="273">
        <v>5284</v>
      </c>
      <c r="F192" s="272">
        <f t="shared" si="2"/>
        <v>18.352957521447674</v>
      </c>
      <c r="G192" s="13"/>
    </row>
    <row r="193" spans="1:7" x14ac:dyDescent="0.2">
      <c r="A193" s="268">
        <v>3238</v>
      </c>
      <c r="B193" s="269" t="s">
        <v>453</v>
      </c>
      <c r="C193" s="270">
        <v>182</v>
      </c>
      <c r="D193" s="273">
        <v>10052</v>
      </c>
      <c r="E193" s="273">
        <v>9749</v>
      </c>
      <c r="F193" s="272">
        <f t="shared" si="2"/>
        <v>96.985674492638282</v>
      </c>
      <c r="G193" s="13"/>
    </row>
    <row r="194" spans="1:7" x14ac:dyDescent="0.2">
      <c r="A194" s="268">
        <v>3239</v>
      </c>
      <c r="B194" s="269" t="s">
        <v>454</v>
      </c>
      <c r="C194" s="270">
        <v>183</v>
      </c>
      <c r="D194" s="273">
        <v>15173</v>
      </c>
      <c r="E194" s="273">
        <v>7507</v>
      </c>
      <c r="F194" s="272">
        <f t="shared" si="2"/>
        <v>49.476042971067024</v>
      </c>
      <c r="G194" s="13"/>
    </row>
    <row r="195" spans="1:7" x14ac:dyDescent="0.2">
      <c r="A195" s="268">
        <v>324</v>
      </c>
      <c r="B195" s="269" t="s">
        <v>4109</v>
      </c>
      <c r="C195" s="270">
        <v>184</v>
      </c>
      <c r="D195" s="271">
        <f>D196</f>
        <v>0</v>
      </c>
      <c r="E195" s="271">
        <f>E196</f>
        <v>0</v>
      </c>
      <c r="F195" s="272" t="str">
        <f t="shared" si="2"/>
        <v>-</v>
      </c>
      <c r="G195" s="13"/>
    </row>
    <row r="196" spans="1:7" x14ac:dyDescent="0.2">
      <c r="A196" s="268">
        <v>3241</v>
      </c>
      <c r="B196" s="269" t="s">
        <v>314</v>
      </c>
      <c r="C196" s="270">
        <v>185</v>
      </c>
      <c r="D196" s="273"/>
      <c r="E196" s="273"/>
      <c r="F196" s="272" t="str">
        <f t="shared" si="2"/>
        <v>-</v>
      </c>
      <c r="G196" s="13"/>
    </row>
    <row r="197" spans="1:7" x14ac:dyDescent="0.2">
      <c r="A197" s="268">
        <v>329</v>
      </c>
      <c r="B197" s="269" t="s">
        <v>4110</v>
      </c>
      <c r="C197" s="270">
        <v>186</v>
      </c>
      <c r="D197" s="271">
        <f>SUM(D198:D204)</f>
        <v>65851</v>
      </c>
      <c r="E197" s="271">
        <f>SUM(E198:E204)</f>
        <v>144988</v>
      </c>
      <c r="F197" s="272">
        <f t="shared" si="2"/>
        <v>220.17585154363638</v>
      </c>
      <c r="G197" s="13"/>
    </row>
    <row r="198" spans="1:7" x14ac:dyDescent="0.2">
      <c r="A198" s="268">
        <v>3291</v>
      </c>
      <c r="B198" s="274" t="s">
        <v>4008</v>
      </c>
      <c r="C198" s="270">
        <v>187</v>
      </c>
      <c r="D198" s="273">
        <v>240</v>
      </c>
      <c r="E198" s="273"/>
      <c r="F198" s="272">
        <f t="shared" si="2"/>
        <v>0</v>
      </c>
      <c r="G198" s="13"/>
    </row>
    <row r="199" spans="1:7" x14ac:dyDescent="0.2">
      <c r="A199" s="268">
        <v>3292</v>
      </c>
      <c r="B199" s="269" t="s">
        <v>4009</v>
      </c>
      <c r="C199" s="270">
        <v>188</v>
      </c>
      <c r="D199" s="273">
        <v>2364</v>
      </c>
      <c r="E199" s="273">
        <v>1232</v>
      </c>
      <c r="F199" s="272">
        <f t="shared" si="2"/>
        <v>52.115059221658214</v>
      </c>
      <c r="G199" s="13"/>
    </row>
    <row r="200" spans="1:7" x14ac:dyDescent="0.2">
      <c r="A200" s="268">
        <v>3293</v>
      </c>
      <c r="B200" s="269" t="s">
        <v>4010</v>
      </c>
      <c r="C200" s="270">
        <v>189</v>
      </c>
      <c r="D200" s="273">
        <v>753</v>
      </c>
      <c r="E200" s="273">
        <v>148</v>
      </c>
      <c r="F200" s="272">
        <f t="shared" si="2"/>
        <v>19.654714475431607</v>
      </c>
      <c r="G200" s="13"/>
    </row>
    <row r="201" spans="1:7" x14ac:dyDescent="0.2">
      <c r="A201" s="268">
        <v>3294</v>
      </c>
      <c r="B201" s="269" t="s">
        <v>4111</v>
      </c>
      <c r="C201" s="270">
        <v>190</v>
      </c>
      <c r="D201" s="273">
        <v>850</v>
      </c>
      <c r="E201" s="273">
        <v>950</v>
      </c>
      <c r="F201" s="272">
        <f t="shared" si="2"/>
        <v>111.76470588235294</v>
      </c>
      <c r="G201" s="13"/>
    </row>
    <row r="202" spans="1:7" x14ac:dyDescent="0.2">
      <c r="A202" s="268">
        <v>3295</v>
      </c>
      <c r="B202" s="269" t="s">
        <v>315</v>
      </c>
      <c r="C202" s="270">
        <v>191</v>
      </c>
      <c r="D202" s="273">
        <v>10535</v>
      </c>
      <c r="E202" s="273">
        <v>11523</v>
      </c>
      <c r="F202" s="272">
        <f t="shared" si="2"/>
        <v>109.37826293308022</v>
      </c>
      <c r="G202" s="13"/>
    </row>
    <row r="203" spans="1:7" x14ac:dyDescent="0.2">
      <c r="A203" s="268" t="s">
        <v>4112</v>
      </c>
      <c r="B203" s="269" t="s">
        <v>4113</v>
      </c>
      <c r="C203" s="270">
        <v>192</v>
      </c>
      <c r="D203" s="273"/>
      <c r="E203" s="273"/>
      <c r="F203" s="272" t="str">
        <f t="shared" si="2"/>
        <v>-</v>
      </c>
      <c r="G203" s="13"/>
    </row>
    <row r="204" spans="1:7" x14ac:dyDescent="0.2">
      <c r="A204" s="268">
        <v>3299</v>
      </c>
      <c r="B204" s="269" t="s">
        <v>4011</v>
      </c>
      <c r="C204" s="270">
        <v>193</v>
      </c>
      <c r="D204" s="273">
        <v>51109</v>
      </c>
      <c r="E204" s="273">
        <v>131135</v>
      </c>
      <c r="F204" s="272">
        <f t="shared" si="2"/>
        <v>256.5790760922734</v>
      </c>
      <c r="G204" s="13"/>
    </row>
    <row r="205" spans="1:7" x14ac:dyDescent="0.2">
      <c r="A205" s="268">
        <v>34</v>
      </c>
      <c r="B205" s="274" t="s">
        <v>4114</v>
      </c>
      <c r="C205" s="270">
        <v>194</v>
      </c>
      <c r="D205" s="271">
        <f>D206+D211+D219</f>
        <v>4392</v>
      </c>
      <c r="E205" s="271">
        <f>E206+E211+E219</f>
        <v>4429</v>
      </c>
      <c r="F205" s="272">
        <f t="shared" si="2"/>
        <v>100.84244080145719</v>
      </c>
      <c r="G205" s="13"/>
    </row>
    <row r="206" spans="1:7" x14ac:dyDescent="0.2">
      <c r="A206" s="268">
        <v>341</v>
      </c>
      <c r="B206" s="269" t="s">
        <v>4115</v>
      </c>
      <c r="C206" s="270">
        <v>195</v>
      </c>
      <c r="D206" s="271">
        <f>SUM(D207:D210)</f>
        <v>0</v>
      </c>
      <c r="E206" s="271">
        <f>SUM(E207:E210)</f>
        <v>0</v>
      </c>
      <c r="F206" s="272" t="str">
        <f t="shared" ref="F206:F269" si="3">IF(D206&lt;&gt;0,IF(E206/D206&gt;=100,"&gt;&gt;100",E206/D206*100),"-")</f>
        <v>-</v>
      </c>
      <c r="G206" s="13"/>
    </row>
    <row r="207" spans="1:7" x14ac:dyDescent="0.2">
      <c r="A207" s="268">
        <v>3411</v>
      </c>
      <c r="B207" s="269" t="s">
        <v>4012</v>
      </c>
      <c r="C207" s="270">
        <v>196</v>
      </c>
      <c r="D207" s="273"/>
      <c r="E207" s="273"/>
      <c r="F207" s="272" t="str">
        <f t="shared" si="3"/>
        <v>-</v>
      </c>
      <c r="G207" s="13"/>
    </row>
    <row r="208" spans="1:7" x14ac:dyDescent="0.2">
      <c r="A208" s="268">
        <v>3412</v>
      </c>
      <c r="B208" s="269" t="s">
        <v>4013</v>
      </c>
      <c r="C208" s="270">
        <v>197</v>
      </c>
      <c r="D208" s="273"/>
      <c r="E208" s="273"/>
      <c r="F208" s="272" t="str">
        <f t="shared" si="3"/>
        <v>-</v>
      </c>
      <c r="G208" s="13"/>
    </row>
    <row r="209" spans="1:7" x14ac:dyDescent="0.2">
      <c r="A209" s="268">
        <v>3413</v>
      </c>
      <c r="B209" s="269" t="s">
        <v>3354</v>
      </c>
      <c r="C209" s="270">
        <v>198</v>
      </c>
      <c r="D209" s="273"/>
      <c r="E209" s="273"/>
      <c r="F209" s="272" t="str">
        <f t="shared" si="3"/>
        <v>-</v>
      </c>
      <c r="G209" s="13"/>
    </row>
    <row r="210" spans="1:7" x14ac:dyDescent="0.2">
      <c r="A210" s="268">
        <v>3419</v>
      </c>
      <c r="B210" s="269" t="s">
        <v>3355</v>
      </c>
      <c r="C210" s="270">
        <v>199</v>
      </c>
      <c r="D210" s="273"/>
      <c r="E210" s="273"/>
      <c r="F210" s="272" t="str">
        <f t="shared" si="3"/>
        <v>-</v>
      </c>
      <c r="G210" s="13"/>
    </row>
    <row r="211" spans="1:7" x14ac:dyDescent="0.2">
      <c r="A211" s="268">
        <v>342</v>
      </c>
      <c r="B211" s="269" t="s">
        <v>4116</v>
      </c>
      <c r="C211" s="270">
        <v>200</v>
      </c>
      <c r="D211" s="271">
        <f>SUM(D212:D218)</f>
        <v>0</v>
      </c>
      <c r="E211" s="271">
        <f>SUM(E212:E218)</f>
        <v>0</v>
      </c>
      <c r="F211" s="272" t="str">
        <f t="shared" si="3"/>
        <v>-</v>
      </c>
      <c r="G211" s="13"/>
    </row>
    <row r="212" spans="1:7" ht="24" x14ac:dyDescent="0.2">
      <c r="A212" s="268">
        <v>3421</v>
      </c>
      <c r="B212" s="269" t="s">
        <v>1408</v>
      </c>
      <c r="C212" s="270">
        <v>201</v>
      </c>
      <c r="D212" s="273"/>
      <c r="E212" s="273"/>
      <c r="F212" s="272" t="str">
        <f t="shared" si="3"/>
        <v>-</v>
      </c>
      <c r="G212" s="13"/>
    </row>
    <row r="213" spans="1:7" ht="24" x14ac:dyDescent="0.2">
      <c r="A213" s="268">
        <v>3422</v>
      </c>
      <c r="B213" s="275" t="s">
        <v>2664</v>
      </c>
      <c r="C213" s="270">
        <v>202</v>
      </c>
      <c r="D213" s="273"/>
      <c r="E213" s="273"/>
      <c r="F213" s="272" t="str">
        <f t="shared" si="3"/>
        <v>-</v>
      </c>
      <c r="G213" s="13"/>
    </row>
    <row r="214" spans="1:7" ht="24" x14ac:dyDescent="0.2">
      <c r="A214" s="268">
        <v>3423</v>
      </c>
      <c r="B214" s="275" t="s">
        <v>2665</v>
      </c>
      <c r="C214" s="270">
        <v>203</v>
      </c>
      <c r="D214" s="273"/>
      <c r="E214" s="273"/>
      <c r="F214" s="272" t="str">
        <f t="shared" si="3"/>
        <v>-</v>
      </c>
      <c r="G214" s="13"/>
    </row>
    <row r="215" spans="1:7" x14ac:dyDescent="0.2">
      <c r="A215" s="268">
        <v>3425</v>
      </c>
      <c r="B215" s="269" t="s">
        <v>2666</v>
      </c>
      <c r="C215" s="270">
        <v>204</v>
      </c>
      <c r="D215" s="273"/>
      <c r="E215" s="273"/>
      <c r="F215" s="272" t="str">
        <f t="shared" si="3"/>
        <v>-</v>
      </c>
      <c r="G215" s="13"/>
    </row>
    <row r="216" spans="1:7" x14ac:dyDescent="0.2">
      <c r="A216" s="268">
        <v>3426</v>
      </c>
      <c r="B216" s="269" t="s">
        <v>2667</v>
      </c>
      <c r="C216" s="270">
        <v>205</v>
      </c>
      <c r="D216" s="273"/>
      <c r="E216" s="273"/>
      <c r="F216" s="272" t="str">
        <f t="shared" si="3"/>
        <v>-</v>
      </c>
      <c r="G216" s="13"/>
    </row>
    <row r="217" spans="1:7" x14ac:dyDescent="0.2">
      <c r="A217" s="268">
        <v>3427</v>
      </c>
      <c r="B217" s="269" t="s">
        <v>2668</v>
      </c>
      <c r="C217" s="270">
        <v>206</v>
      </c>
      <c r="D217" s="273"/>
      <c r="E217" s="273"/>
      <c r="F217" s="272" t="str">
        <f t="shared" si="3"/>
        <v>-</v>
      </c>
      <c r="G217" s="13"/>
    </row>
    <row r="218" spans="1:7" x14ac:dyDescent="0.2">
      <c r="A218" s="268">
        <v>3428</v>
      </c>
      <c r="B218" s="269" t="s">
        <v>2036</v>
      </c>
      <c r="C218" s="270">
        <v>207</v>
      </c>
      <c r="D218" s="273"/>
      <c r="E218" s="273"/>
      <c r="F218" s="272" t="str">
        <f t="shared" si="3"/>
        <v>-</v>
      </c>
      <c r="G218" s="13"/>
    </row>
    <row r="219" spans="1:7" x14ac:dyDescent="0.2">
      <c r="A219" s="268">
        <v>343</v>
      </c>
      <c r="B219" s="269" t="s">
        <v>4117</v>
      </c>
      <c r="C219" s="270">
        <v>208</v>
      </c>
      <c r="D219" s="271">
        <f>SUM(D220:D223)</f>
        <v>4392</v>
      </c>
      <c r="E219" s="271">
        <f>SUM(E220:E223)</f>
        <v>4429</v>
      </c>
      <c r="F219" s="272">
        <f t="shared" si="3"/>
        <v>100.84244080145719</v>
      </c>
      <c r="G219" s="13"/>
    </row>
    <row r="220" spans="1:7" x14ac:dyDescent="0.2">
      <c r="A220" s="268">
        <v>3431</v>
      </c>
      <c r="B220" s="274" t="s">
        <v>1757</v>
      </c>
      <c r="C220" s="270">
        <v>209</v>
      </c>
      <c r="D220" s="273">
        <v>4392</v>
      </c>
      <c r="E220" s="273">
        <v>4429</v>
      </c>
      <c r="F220" s="272">
        <f t="shared" si="3"/>
        <v>100.84244080145719</v>
      </c>
      <c r="G220" s="13"/>
    </row>
    <row r="221" spans="1:7" x14ac:dyDescent="0.2">
      <c r="A221" s="268">
        <v>3432</v>
      </c>
      <c r="B221" s="269" t="s">
        <v>2669</v>
      </c>
      <c r="C221" s="270">
        <v>210</v>
      </c>
      <c r="D221" s="273"/>
      <c r="E221" s="273"/>
      <c r="F221" s="272" t="str">
        <f t="shared" si="3"/>
        <v>-</v>
      </c>
      <c r="G221" s="13"/>
    </row>
    <row r="222" spans="1:7" x14ac:dyDescent="0.2">
      <c r="A222" s="268">
        <v>3433</v>
      </c>
      <c r="B222" s="269" t="s">
        <v>3407</v>
      </c>
      <c r="C222" s="270">
        <v>211</v>
      </c>
      <c r="D222" s="273"/>
      <c r="E222" s="273"/>
      <c r="F222" s="272" t="str">
        <f t="shared" si="3"/>
        <v>-</v>
      </c>
      <c r="G222" s="13"/>
    </row>
    <row r="223" spans="1:7" x14ac:dyDescent="0.2">
      <c r="A223" s="268">
        <v>3434</v>
      </c>
      <c r="B223" s="269" t="s">
        <v>3408</v>
      </c>
      <c r="C223" s="270">
        <v>212</v>
      </c>
      <c r="D223" s="273"/>
      <c r="E223" s="273"/>
      <c r="F223" s="272" t="str">
        <f t="shared" si="3"/>
        <v>-</v>
      </c>
      <c r="G223" s="13"/>
    </row>
    <row r="224" spans="1:7" x14ac:dyDescent="0.2">
      <c r="A224" s="268">
        <v>35</v>
      </c>
      <c r="B224" s="269" t="s">
        <v>4118</v>
      </c>
      <c r="C224" s="270">
        <v>213</v>
      </c>
      <c r="D224" s="271">
        <f>D225+D228</f>
        <v>0</v>
      </c>
      <c r="E224" s="271">
        <f>E225+E228</f>
        <v>0</v>
      </c>
      <c r="F224" s="272" t="str">
        <f t="shared" si="3"/>
        <v>-</v>
      </c>
      <c r="G224" s="13"/>
    </row>
    <row r="225" spans="1:7" x14ac:dyDescent="0.2">
      <c r="A225" s="268">
        <v>351</v>
      </c>
      <c r="B225" s="269" t="s">
        <v>4119</v>
      </c>
      <c r="C225" s="270">
        <v>214</v>
      </c>
      <c r="D225" s="271">
        <f>SUM(D226:D227)</f>
        <v>0</v>
      </c>
      <c r="E225" s="271">
        <f>SUM(E226:E227)</f>
        <v>0</v>
      </c>
      <c r="F225" s="272" t="str">
        <f t="shared" si="3"/>
        <v>-</v>
      </c>
      <c r="G225" s="13"/>
    </row>
    <row r="226" spans="1:7" x14ac:dyDescent="0.2">
      <c r="A226" s="268">
        <v>3511</v>
      </c>
      <c r="B226" s="269" t="s">
        <v>4178</v>
      </c>
      <c r="C226" s="270">
        <v>215</v>
      </c>
      <c r="D226" s="273"/>
      <c r="E226" s="273"/>
      <c r="F226" s="272" t="str">
        <f t="shared" si="3"/>
        <v>-</v>
      </c>
      <c r="G226" s="13"/>
    </row>
    <row r="227" spans="1:7" x14ac:dyDescent="0.2">
      <c r="A227" s="268">
        <v>3512</v>
      </c>
      <c r="B227" s="269" t="s">
        <v>1799</v>
      </c>
      <c r="C227" s="270">
        <v>216</v>
      </c>
      <c r="D227" s="273"/>
      <c r="E227" s="273"/>
      <c r="F227" s="272" t="str">
        <f t="shared" si="3"/>
        <v>-</v>
      </c>
      <c r="G227" s="13"/>
    </row>
    <row r="228" spans="1:7" ht="24" x14ac:dyDescent="0.2">
      <c r="A228" s="268">
        <v>352</v>
      </c>
      <c r="B228" s="269" t="s">
        <v>4120</v>
      </c>
      <c r="C228" s="270">
        <v>217</v>
      </c>
      <c r="D228" s="271">
        <f>SUM(D229:D231)</f>
        <v>0</v>
      </c>
      <c r="E228" s="271">
        <f>SUM(E229:E231)</f>
        <v>0</v>
      </c>
      <c r="F228" s="272" t="str">
        <f t="shared" si="3"/>
        <v>-</v>
      </c>
      <c r="G228" s="13"/>
    </row>
    <row r="229" spans="1:7" x14ac:dyDescent="0.2">
      <c r="A229" s="268">
        <v>3521</v>
      </c>
      <c r="B229" s="269" t="s">
        <v>4179</v>
      </c>
      <c r="C229" s="270">
        <v>218</v>
      </c>
      <c r="D229" s="273"/>
      <c r="E229" s="273"/>
      <c r="F229" s="272" t="str">
        <f t="shared" si="3"/>
        <v>-</v>
      </c>
      <c r="G229" s="13"/>
    </row>
    <row r="230" spans="1:7" x14ac:dyDescent="0.2">
      <c r="A230" s="268">
        <v>3522</v>
      </c>
      <c r="B230" s="269" t="s">
        <v>1800</v>
      </c>
      <c r="C230" s="270">
        <v>219</v>
      </c>
      <c r="D230" s="273"/>
      <c r="E230" s="273"/>
      <c r="F230" s="272" t="str">
        <f t="shared" si="3"/>
        <v>-</v>
      </c>
      <c r="G230" s="13"/>
    </row>
    <row r="231" spans="1:7" x14ac:dyDescent="0.2">
      <c r="A231" s="268">
        <v>3523</v>
      </c>
      <c r="B231" s="269" t="s">
        <v>4180</v>
      </c>
      <c r="C231" s="270">
        <v>220</v>
      </c>
      <c r="D231" s="273"/>
      <c r="E231" s="273"/>
      <c r="F231" s="272" t="str">
        <f t="shared" si="3"/>
        <v>-</v>
      </c>
      <c r="G231" s="13"/>
    </row>
    <row r="232" spans="1:7" x14ac:dyDescent="0.2">
      <c r="A232" s="268">
        <v>36</v>
      </c>
      <c r="B232" s="274" t="s">
        <v>4121</v>
      </c>
      <c r="C232" s="270">
        <v>221</v>
      </c>
      <c r="D232" s="271">
        <f>D233+D236+D239+D242+D245+D247</f>
        <v>0</v>
      </c>
      <c r="E232" s="271">
        <f>E233+E236+E239+E242+E245+E247</f>
        <v>0</v>
      </c>
      <c r="F232" s="272" t="str">
        <f t="shared" si="3"/>
        <v>-</v>
      </c>
      <c r="G232" s="13"/>
    </row>
    <row r="233" spans="1:7" x14ac:dyDescent="0.2">
      <c r="A233" s="268">
        <v>361</v>
      </c>
      <c r="B233" s="269" t="s">
        <v>4122</v>
      </c>
      <c r="C233" s="270">
        <v>222</v>
      </c>
      <c r="D233" s="271">
        <f>SUM(D234:D235)</f>
        <v>0</v>
      </c>
      <c r="E233" s="271">
        <f>SUM(E234:E235)</f>
        <v>0</v>
      </c>
      <c r="F233" s="272" t="str">
        <f t="shared" si="3"/>
        <v>-</v>
      </c>
      <c r="G233" s="13"/>
    </row>
    <row r="234" spans="1:7" x14ac:dyDescent="0.2">
      <c r="A234" s="268">
        <v>3611</v>
      </c>
      <c r="B234" s="269" t="s">
        <v>1801</v>
      </c>
      <c r="C234" s="270">
        <v>223</v>
      </c>
      <c r="D234" s="273"/>
      <c r="E234" s="273"/>
      <c r="F234" s="272" t="str">
        <f t="shared" si="3"/>
        <v>-</v>
      </c>
      <c r="G234" s="13"/>
    </row>
    <row r="235" spans="1:7" x14ac:dyDescent="0.2">
      <c r="A235" s="268">
        <v>3612</v>
      </c>
      <c r="B235" s="269" t="s">
        <v>1802</v>
      </c>
      <c r="C235" s="270">
        <v>224</v>
      </c>
      <c r="D235" s="273"/>
      <c r="E235" s="273"/>
      <c r="F235" s="272" t="str">
        <f t="shared" si="3"/>
        <v>-</v>
      </c>
      <c r="G235" s="13"/>
    </row>
    <row r="236" spans="1:7" x14ac:dyDescent="0.2">
      <c r="A236" s="268">
        <v>362</v>
      </c>
      <c r="B236" s="269" t="s">
        <v>4123</v>
      </c>
      <c r="C236" s="270">
        <v>225</v>
      </c>
      <c r="D236" s="271">
        <f>SUM(D237:D238)</f>
        <v>0</v>
      </c>
      <c r="E236" s="271">
        <f>SUM(E237:E238)</f>
        <v>0</v>
      </c>
      <c r="F236" s="272" t="str">
        <f t="shared" si="3"/>
        <v>-</v>
      </c>
      <c r="G236" s="13"/>
    </row>
    <row r="237" spans="1:7" x14ac:dyDescent="0.2">
      <c r="A237" s="268">
        <v>3621</v>
      </c>
      <c r="B237" s="269" t="s">
        <v>4181</v>
      </c>
      <c r="C237" s="270">
        <v>226</v>
      </c>
      <c r="D237" s="273"/>
      <c r="E237" s="273"/>
      <c r="F237" s="272" t="str">
        <f t="shared" si="3"/>
        <v>-</v>
      </c>
      <c r="G237" s="13"/>
    </row>
    <row r="238" spans="1:7" x14ac:dyDescent="0.2">
      <c r="A238" s="268">
        <v>3622</v>
      </c>
      <c r="B238" s="269" t="s">
        <v>1544</v>
      </c>
      <c r="C238" s="270">
        <v>227</v>
      </c>
      <c r="D238" s="273"/>
      <c r="E238" s="273"/>
      <c r="F238" s="272" t="str">
        <f t="shared" si="3"/>
        <v>-</v>
      </c>
      <c r="G238" s="13"/>
    </row>
    <row r="239" spans="1:7" x14ac:dyDescent="0.2">
      <c r="A239" s="268">
        <v>363</v>
      </c>
      <c r="B239" s="269" t="s">
        <v>4124</v>
      </c>
      <c r="C239" s="270">
        <v>228</v>
      </c>
      <c r="D239" s="271">
        <f>SUM(D240:D241)</f>
        <v>0</v>
      </c>
      <c r="E239" s="271">
        <f>SUM(E240:E241)</f>
        <v>0</v>
      </c>
      <c r="F239" s="272" t="str">
        <f t="shared" si="3"/>
        <v>-</v>
      </c>
      <c r="G239" s="13"/>
    </row>
    <row r="240" spans="1:7" x14ac:dyDescent="0.2">
      <c r="A240" s="268">
        <v>3631</v>
      </c>
      <c r="B240" s="269" t="s">
        <v>1508</v>
      </c>
      <c r="C240" s="270">
        <v>229</v>
      </c>
      <c r="D240" s="273"/>
      <c r="E240" s="273"/>
      <c r="F240" s="272" t="str">
        <f t="shared" si="3"/>
        <v>-</v>
      </c>
      <c r="G240" s="13"/>
    </row>
    <row r="241" spans="1:7" x14ac:dyDescent="0.2">
      <c r="A241" s="268">
        <v>3632</v>
      </c>
      <c r="B241" s="269" t="s">
        <v>1108</v>
      </c>
      <c r="C241" s="270">
        <v>230</v>
      </c>
      <c r="D241" s="273"/>
      <c r="E241" s="273"/>
      <c r="F241" s="272" t="str">
        <f t="shared" si="3"/>
        <v>-</v>
      </c>
      <c r="G241" s="13"/>
    </row>
    <row r="242" spans="1:7" x14ac:dyDescent="0.2">
      <c r="A242" s="268" t="s">
        <v>4125</v>
      </c>
      <c r="B242" s="269" t="s">
        <v>2675</v>
      </c>
      <c r="C242" s="270">
        <v>231</v>
      </c>
      <c r="D242" s="271">
        <f>SUM(D243:D244)</f>
        <v>0</v>
      </c>
      <c r="E242" s="271">
        <f>SUM(E243:E244)</f>
        <v>0</v>
      </c>
      <c r="F242" s="272" t="str">
        <f t="shared" si="3"/>
        <v>-</v>
      </c>
      <c r="G242" s="13"/>
    </row>
    <row r="243" spans="1:7" x14ac:dyDescent="0.2">
      <c r="A243" s="268" t="s">
        <v>2676</v>
      </c>
      <c r="B243" s="269" t="s">
        <v>2677</v>
      </c>
      <c r="C243" s="270">
        <v>232</v>
      </c>
      <c r="D243" s="273"/>
      <c r="E243" s="273"/>
      <c r="F243" s="272" t="str">
        <f t="shared" si="3"/>
        <v>-</v>
      </c>
      <c r="G243" s="13"/>
    </row>
    <row r="244" spans="1:7" x14ac:dyDescent="0.2">
      <c r="A244" s="268" t="s">
        <v>2678</v>
      </c>
      <c r="B244" s="269" t="s">
        <v>2679</v>
      </c>
      <c r="C244" s="270">
        <v>233</v>
      </c>
      <c r="D244" s="273"/>
      <c r="E244" s="273"/>
      <c r="F244" s="272" t="str">
        <f t="shared" si="3"/>
        <v>-</v>
      </c>
      <c r="G244" s="13"/>
    </row>
    <row r="245" spans="1:7" ht="24" x14ac:dyDescent="0.2">
      <c r="A245" s="268" t="s">
        <v>2680</v>
      </c>
      <c r="B245" s="269" t="s">
        <v>2681</v>
      </c>
      <c r="C245" s="270">
        <v>234</v>
      </c>
      <c r="D245" s="271">
        <f>D246</f>
        <v>0</v>
      </c>
      <c r="E245" s="271">
        <f>E246</f>
        <v>0</v>
      </c>
      <c r="F245" s="272" t="str">
        <f t="shared" si="3"/>
        <v>-</v>
      </c>
      <c r="G245" s="13"/>
    </row>
    <row r="246" spans="1:7" ht="24" x14ac:dyDescent="0.2">
      <c r="A246" s="268" t="s">
        <v>2682</v>
      </c>
      <c r="B246" s="269" t="s">
        <v>4222</v>
      </c>
      <c r="C246" s="270">
        <v>235</v>
      </c>
      <c r="D246" s="273"/>
      <c r="E246" s="273"/>
      <c r="F246" s="272" t="str">
        <f t="shared" si="3"/>
        <v>-</v>
      </c>
      <c r="G246" s="13"/>
    </row>
    <row r="247" spans="1:7" x14ac:dyDescent="0.2">
      <c r="A247" s="268" t="s">
        <v>4223</v>
      </c>
      <c r="B247" s="269" t="s">
        <v>1720</v>
      </c>
      <c r="C247" s="270">
        <v>236</v>
      </c>
      <c r="D247" s="271">
        <f>SUM(D248:D249)</f>
        <v>0</v>
      </c>
      <c r="E247" s="271">
        <f>SUM(E248:E249)</f>
        <v>0</v>
      </c>
      <c r="F247" s="272" t="str">
        <f t="shared" si="3"/>
        <v>-</v>
      </c>
      <c r="G247" s="13"/>
    </row>
    <row r="248" spans="1:7" x14ac:dyDescent="0.2">
      <c r="A248" s="268" t="s">
        <v>1721</v>
      </c>
      <c r="B248" s="269" t="s">
        <v>1722</v>
      </c>
      <c r="C248" s="270">
        <v>237</v>
      </c>
      <c r="D248" s="273"/>
      <c r="E248" s="273"/>
      <c r="F248" s="272" t="str">
        <f t="shared" si="3"/>
        <v>-</v>
      </c>
      <c r="G248" s="13"/>
    </row>
    <row r="249" spans="1:7" x14ac:dyDescent="0.2">
      <c r="A249" s="268" t="s">
        <v>1723</v>
      </c>
      <c r="B249" s="269" t="s">
        <v>1724</v>
      </c>
      <c r="C249" s="270">
        <v>238</v>
      </c>
      <c r="D249" s="273"/>
      <c r="E249" s="273"/>
      <c r="F249" s="272" t="str">
        <f t="shared" si="3"/>
        <v>-</v>
      </c>
      <c r="G249" s="13"/>
    </row>
    <row r="250" spans="1:7" ht="24" x14ac:dyDescent="0.2">
      <c r="A250" s="268">
        <v>37</v>
      </c>
      <c r="B250" s="275" t="s">
        <v>1725</v>
      </c>
      <c r="C250" s="270">
        <v>239</v>
      </c>
      <c r="D250" s="271">
        <f>D251+D256</f>
        <v>0</v>
      </c>
      <c r="E250" s="271">
        <f>E251+E256</f>
        <v>0</v>
      </c>
      <c r="F250" s="272" t="str">
        <f t="shared" si="3"/>
        <v>-</v>
      </c>
      <c r="G250" s="13"/>
    </row>
    <row r="251" spans="1:7" x14ac:dyDescent="0.2">
      <c r="A251" s="268">
        <v>371</v>
      </c>
      <c r="B251" s="269" t="s">
        <v>1726</v>
      </c>
      <c r="C251" s="270">
        <v>240</v>
      </c>
      <c r="D251" s="271">
        <f>SUM(D252:D255)</f>
        <v>0</v>
      </c>
      <c r="E251" s="271">
        <f>SUM(E252:E255)</f>
        <v>0</v>
      </c>
      <c r="F251" s="272" t="str">
        <f t="shared" si="3"/>
        <v>-</v>
      </c>
      <c r="G251" s="13"/>
    </row>
    <row r="252" spans="1:7" ht="24" x14ac:dyDescent="0.2">
      <c r="A252" s="268">
        <v>3711</v>
      </c>
      <c r="B252" s="269" t="s">
        <v>3624</v>
      </c>
      <c r="C252" s="270">
        <v>241</v>
      </c>
      <c r="D252" s="273"/>
      <c r="E252" s="273"/>
      <c r="F252" s="272" t="str">
        <f t="shared" si="3"/>
        <v>-</v>
      </c>
      <c r="G252" s="13"/>
    </row>
    <row r="253" spans="1:7" ht="24" x14ac:dyDescent="0.2">
      <c r="A253" s="268">
        <v>3712</v>
      </c>
      <c r="B253" s="269" t="s">
        <v>3625</v>
      </c>
      <c r="C253" s="270">
        <v>242</v>
      </c>
      <c r="D253" s="273"/>
      <c r="E253" s="273"/>
      <c r="F253" s="272" t="str">
        <f t="shared" si="3"/>
        <v>-</v>
      </c>
      <c r="G253" s="13"/>
    </row>
    <row r="254" spans="1:7" x14ac:dyDescent="0.2">
      <c r="A254" s="268" t="s">
        <v>3626</v>
      </c>
      <c r="B254" s="269" t="s">
        <v>3627</v>
      </c>
      <c r="C254" s="270">
        <v>243</v>
      </c>
      <c r="D254" s="273"/>
      <c r="E254" s="273"/>
      <c r="F254" s="272" t="str">
        <f t="shared" si="3"/>
        <v>-</v>
      </c>
      <c r="G254" s="13"/>
    </row>
    <row r="255" spans="1:7" x14ac:dyDescent="0.2">
      <c r="A255" s="268" t="s">
        <v>3628</v>
      </c>
      <c r="B255" s="269" t="s">
        <v>3629</v>
      </c>
      <c r="C255" s="270">
        <v>244</v>
      </c>
      <c r="D255" s="273"/>
      <c r="E255" s="273"/>
      <c r="F255" s="272" t="str">
        <f t="shared" si="3"/>
        <v>-</v>
      </c>
      <c r="G255" s="13"/>
    </row>
    <row r="256" spans="1:7" x14ac:dyDescent="0.2">
      <c r="A256" s="268">
        <v>372</v>
      </c>
      <c r="B256" s="274" t="s">
        <v>3630</v>
      </c>
      <c r="C256" s="270">
        <v>245</v>
      </c>
      <c r="D256" s="271">
        <f>SUM(D257:D258)</f>
        <v>0</v>
      </c>
      <c r="E256" s="271">
        <f>SUM(E257:E258)</f>
        <v>0</v>
      </c>
      <c r="F256" s="272" t="str">
        <f t="shared" si="3"/>
        <v>-</v>
      </c>
      <c r="G256" s="13"/>
    </row>
    <row r="257" spans="1:7" x14ac:dyDescent="0.2">
      <c r="A257" s="268">
        <v>3721</v>
      </c>
      <c r="B257" s="269" t="s">
        <v>2473</v>
      </c>
      <c r="C257" s="270">
        <v>246</v>
      </c>
      <c r="D257" s="273"/>
      <c r="E257" s="273"/>
      <c r="F257" s="272" t="str">
        <f t="shared" si="3"/>
        <v>-</v>
      </c>
      <c r="G257" s="13"/>
    </row>
    <row r="258" spans="1:7" x14ac:dyDescent="0.2">
      <c r="A258" s="268">
        <v>3722</v>
      </c>
      <c r="B258" s="269" t="s">
        <v>2472</v>
      </c>
      <c r="C258" s="270">
        <v>247</v>
      </c>
      <c r="D258" s="273"/>
      <c r="E258" s="273"/>
      <c r="F258" s="272" t="str">
        <f t="shared" si="3"/>
        <v>-</v>
      </c>
      <c r="G258" s="13"/>
    </row>
    <row r="259" spans="1:7" x14ac:dyDescent="0.2">
      <c r="A259" s="268">
        <v>38</v>
      </c>
      <c r="B259" s="269" t="s">
        <v>3631</v>
      </c>
      <c r="C259" s="270">
        <v>248</v>
      </c>
      <c r="D259" s="271">
        <f>D260+D263+D266+D272+D275</f>
        <v>0</v>
      </c>
      <c r="E259" s="271">
        <f>E260+E263+E266+E272+E275</f>
        <v>0</v>
      </c>
      <c r="F259" s="272" t="str">
        <f t="shared" si="3"/>
        <v>-</v>
      </c>
      <c r="G259" s="13"/>
    </row>
    <row r="260" spans="1:7" x14ac:dyDescent="0.2">
      <c r="A260" s="268">
        <v>381</v>
      </c>
      <c r="B260" s="269" t="s">
        <v>3632</v>
      </c>
      <c r="C260" s="270">
        <v>249</v>
      </c>
      <c r="D260" s="271">
        <f>SUM(D261:D262)</f>
        <v>0</v>
      </c>
      <c r="E260" s="271">
        <f>SUM(E261:E262)</f>
        <v>0</v>
      </c>
      <c r="F260" s="272" t="str">
        <f t="shared" si="3"/>
        <v>-</v>
      </c>
      <c r="G260" s="13"/>
    </row>
    <row r="261" spans="1:7" x14ac:dyDescent="0.2">
      <c r="A261" s="268">
        <v>3811</v>
      </c>
      <c r="B261" s="269" t="s">
        <v>2404</v>
      </c>
      <c r="C261" s="270">
        <v>250</v>
      </c>
      <c r="D261" s="273"/>
      <c r="E261" s="273"/>
      <c r="F261" s="272" t="str">
        <f t="shared" si="3"/>
        <v>-</v>
      </c>
      <c r="G261" s="13"/>
    </row>
    <row r="262" spans="1:7" x14ac:dyDescent="0.2">
      <c r="A262" s="268">
        <v>3812</v>
      </c>
      <c r="B262" s="269" t="s">
        <v>4025</v>
      </c>
      <c r="C262" s="270">
        <v>251</v>
      </c>
      <c r="D262" s="273"/>
      <c r="E262" s="273"/>
      <c r="F262" s="272" t="str">
        <f t="shared" si="3"/>
        <v>-</v>
      </c>
      <c r="G262" s="13"/>
    </row>
    <row r="263" spans="1:7" x14ac:dyDescent="0.2">
      <c r="A263" s="268">
        <v>382</v>
      </c>
      <c r="B263" s="269" t="s">
        <v>3633</v>
      </c>
      <c r="C263" s="270">
        <v>252</v>
      </c>
      <c r="D263" s="271">
        <f>SUM(D264:D265)</f>
        <v>0</v>
      </c>
      <c r="E263" s="271">
        <f>SUM(E264:E265)</f>
        <v>0</v>
      </c>
      <c r="F263" s="272" t="str">
        <f t="shared" si="3"/>
        <v>-</v>
      </c>
      <c r="G263" s="13"/>
    </row>
    <row r="264" spans="1:7" x14ac:dyDescent="0.2">
      <c r="A264" s="268">
        <v>3821</v>
      </c>
      <c r="B264" s="269" t="s">
        <v>4026</v>
      </c>
      <c r="C264" s="270">
        <v>253</v>
      </c>
      <c r="D264" s="273"/>
      <c r="E264" s="273"/>
      <c r="F264" s="272" t="str">
        <f t="shared" si="3"/>
        <v>-</v>
      </c>
      <c r="G264" s="13"/>
    </row>
    <row r="265" spans="1:7" x14ac:dyDescent="0.2">
      <c r="A265" s="268">
        <v>3822</v>
      </c>
      <c r="B265" s="269" t="s">
        <v>4027</v>
      </c>
      <c r="C265" s="270">
        <v>254</v>
      </c>
      <c r="D265" s="273"/>
      <c r="E265" s="273"/>
      <c r="F265" s="272" t="str">
        <f t="shared" si="3"/>
        <v>-</v>
      </c>
      <c r="G265" s="13"/>
    </row>
    <row r="266" spans="1:7" x14ac:dyDescent="0.2">
      <c r="A266" s="268">
        <v>383</v>
      </c>
      <c r="B266" s="269" t="s">
        <v>3461</v>
      </c>
      <c r="C266" s="270">
        <v>255</v>
      </c>
      <c r="D266" s="271">
        <f>SUM(D267:D271)</f>
        <v>0</v>
      </c>
      <c r="E266" s="271">
        <f>SUM(E267:E271)</f>
        <v>0</v>
      </c>
      <c r="F266" s="272" t="str">
        <f t="shared" si="3"/>
        <v>-</v>
      </c>
      <c r="G266" s="13"/>
    </row>
    <row r="267" spans="1:7" x14ac:dyDescent="0.2">
      <c r="A267" s="268">
        <v>3831</v>
      </c>
      <c r="B267" s="269" t="s">
        <v>1706</v>
      </c>
      <c r="C267" s="270">
        <v>256</v>
      </c>
      <c r="D267" s="273"/>
      <c r="E267" s="273"/>
      <c r="F267" s="272" t="str">
        <f t="shared" si="3"/>
        <v>-</v>
      </c>
      <c r="G267" s="13"/>
    </row>
    <row r="268" spans="1:7" x14ac:dyDescent="0.2">
      <c r="A268" s="268">
        <v>3832</v>
      </c>
      <c r="B268" s="269" t="s">
        <v>4028</v>
      </c>
      <c r="C268" s="270">
        <v>257</v>
      </c>
      <c r="D268" s="273"/>
      <c r="E268" s="273"/>
      <c r="F268" s="272" t="str">
        <f t="shared" si="3"/>
        <v>-</v>
      </c>
      <c r="G268" s="13"/>
    </row>
    <row r="269" spans="1:7" x14ac:dyDescent="0.2">
      <c r="A269" s="268">
        <v>3833</v>
      </c>
      <c r="B269" s="269" t="s">
        <v>1707</v>
      </c>
      <c r="C269" s="270">
        <v>258</v>
      </c>
      <c r="D269" s="273"/>
      <c r="E269" s="273"/>
      <c r="F269" s="272" t="str">
        <f t="shared" si="3"/>
        <v>-</v>
      </c>
      <c r="G269" s="13"/>
    </row>
    <row r="270" spans="1:7" x14ac:dyDescent="0.2">
      <c r="A270" s="268">
        <v>3834</v>
      </c>
      <c r="B270" s="269" t="s">
        <v>1708</v>
      </c>
      <c r="C270" s="270">
        <v>259</v>
      </c>
      <c r="D270" s="273"/>
      <c r="E270" s="273"/>
      <c r="F270" s="272" t="str">
        <f t="shared" ref="F270:F291" si="4">IF(D270&lt;&gt;0,IF(E270/D270&gt;=100,"&gt;&gt;100",E270/D270*100),"-")</f>
        <v>-</v>
      </c>
      <c r="G270" s="13"/>
    </row>
    <row r="271" spans="1:7" x14ac:dyDescent="0.2">
      <c r="A271" s="268" t="s">
        <v>3462</v>
      </c>
      <c r="B271" s="269" t="s">
        <v>782</v>
      </c>
      <c r="C271" s="270">
        <v>260</v>
      </c>
      <c r="D271" s="273"/>
      <c r="E271" s="273"/>
      <c r="F271" s="272" t="str">
        <f t="shared" si="4"/>
        <v>-</v>
      </c>
      <c r="G271" s="13"/>
    </row>
    <row r="272" spans="1:7" x14ac:dyDescent="0.2">
      <c r="A272" s="268" t="s">
        <v>3463</v>
      </c>
      <c r="B272" s="269" t="s">
        <v>3464</v>
      </c>
      <c r="C272" s="270">
        <v>261</v>
      </c>
      <c r="D272" s="271">
        <f>SUM(D273:D274)</f>
        <v>0</v>
      </c>
      <c r="E272" s="271">
        <f>SUM(E273:E274)</f>
        <v>0</v>
      </c>
      <c r="F272" s="272" t="str">
        <f t="shared" si="4"/>
        <v>-</v>
      </c>
      <c r="G272" s="13"/>
    </row>
    <row r="273" spans="1:7" x14ac:dyDescent="0.2">
      <c r="A273" s="268" t="s">
        <v>3465</v>
      </c>
      <c r="B273" s="269" t="s">
        <v>3466</v>
      </c>
      <c r="C273" s="270">
        <v>262</v>
      </c>
      <c r="D273" s="273"/>
      <c r="E273" s="273"/>
      <c r="F273" s="272" t="str">
        <f t="shared" si="4"/>
        <v>-</v>
      </c>
      <c r="G273" s="13"/>
    </row>
    <row r="274" spans="1:7" x14ac:dyDescent="0.2">
      <c r="A274" s="268" t="s">
        <v>3467</v>
      </c>
      <c r="B274" s="269" t="s">
        <v>3468</v>
      </c>
      <c r="C274" s="270">
        <v>263</v>
      </c>
      <c r="D274" s="273"/>
      <c r="E274" s="273"/>
      <c r="F274" s="272" t="str">
        <f t="shared" si="4"/>
        <v>-</v>
      </c>
      <c r="G274" s="13"/>
    </row>
    <row r="275" spans="1:7" x14ac:dyDescent="0.2">
      <c r="A275" s="268">
        <v>386</v>
      </c>
      <c r="B275" s="269" t="s">
        <v>4014</v>
      </c>
      <c r="C275" s="270">
        <v>264</v>
      </c>
      <c r="D275" s="271">
        <f>SUM(D276:D278)</f>
        <v>0</v>
      </c>
      <c r="E275" s="271">
        <f>SUM(E276:E278)</f>
        <v>0</v>
      </c>
      <c r="F275" s="272" t="str">
        <f t="shared" si="4"/>
        <v>-</v>
      </c>
      <c r="G275" s="13"/>
    </row>
    <row r="276" spans="1:7" ht="24" x14ac:dyDescent="0.2">
      <c r="A276" s="268">
        <v>3861</v>
      </c>
      <c r="B276" s="269" t="s">
        <v>1709</v>
      </c>
      <c r="C276" s="270">
        <v>265</v>
      </c>
      <c r="D276" s="273"/>
      <c r="E276" s="273"/>
      <c r="F276" s="272" t="str">
        <f t="shared" si="4"/>
        <v>-</v>
      </c>
      <c r="G276" s="13"/>
    </row>
    <row r="277" spans="1:7" ht="24" x14ac:dyDescent="0.2">
      <c r="A277" s="268">
        <v>3862</v>
      </c>
      <c r="B277" s="269" t="s">
        <v>1710</v>
      </c>
      <c r="C277" s="270">
        <v>266</v>
      </c>
      <c r="D277" s="273"/>
      <c r="E277" s="273"/>
      <c r="F277" s="272" t="str">
        <f t="shared" si="4"/>
        <v>-</v>
      </c>
      <c r="G277" s="13"/>
    </row>
    <row r="278" spans="1:7" x14ac:dyDescent="0.2">
      <c r="A278" s="268">
        <v>3863</v>
      </c>
      <c r="B278" s="269" t="s">
        <v>1711</v>
      </c>
      <c r="C278" s="270">
        <v>267</v>
      </c>
      <c r="D278" s="273"/>
      <c r="E278" s="273"/>
      <c r="F278" s="272" t="str">
        <f t="shared" si="4"/>
        <v>-</v>
      </c>
      <c r="G278" s="13"/>
    </row>
    <row r="279" spans="1:7" x14ac:dyDescent="0.2">
      <c r="A279" s="268" t="s">
        <v>1638</v>
      </c>
      <c r="B279" s="269" t="s">
        <v>1639</v>
      </c>
      <c r="C279" s="270">
        <v>268</v>
      </c>
      <c r="D279" s="273"/>
      <c r="E279" s="273"/>
      <c r="F279" s="272" t="str">
        <f t="shared" si="4"/>
        <v>-</v>
      </c>
      <c r="G279" s="13"/>
    </row>
    <row r="280" spans="1:7" x14ac:dyDescent="0.2">
      <c r="A280" s="268" t="s">
        <v>1638</v>
      </c>
      <c r="B280" s="269" t="s">
        <v>3779</v>
      </c>
      <c r="C280" s="270">
        <v>269</v>
      </c>
      <c r="D280" s="273"/>
      <c r="E280" s="273"/>
      <c r="F280" s="272" t="str">
        <f t="shared" si="4"/>
        <v>-</v>
      </c>
      <c r="G280" s="13"/>
    </row>
    <row r="281" spans="1:7" x14ac:dyDescent="0.2">
      <c r="A281" s="268" t="s">
        <v>1638</v>
      </c>
      <c r="B281" s="269" t="s">
        <v>4015</v>
      </c>
      <c r="C281" s="270">
        <v>270</v>
      </c>
      <c r="D281" s="271">
        <f>IF(D280&gt;=D279,D280-D279,0)</f>
        <v>0</v>
      </c>
      <c r="E281" s="271">
        <f>IF(E280&gt;=E279,E280-E279,0)</f>
        <v>0</v>
      </c>
      <c r="F281" s="272" t="str">
        <f t="shared" si="4"/>
        <v>-</v>
      </c>
      <c r="G281" s="13"/>
    </row>
    <row r="282" spans="1:7" x14ac:dyDescent="0.2">
      <c r="A282" s="268" t="s">
        <v>1638</v>
      </c>
      <c r="B282" s="269" t="s">
        <v>4016</v>
      </c>
      <c r="C282" s="270">
        <v>271</v>
      </c>
      <c r="D282" s="271">
        <f>IF(D279&gt;=D280,D279-D280,0)</f>
        <v>0</v>
      </c>
      <c r="E282" s="271">
        <f>IF(E279&gt;=E280,E279-E280,0)</f>
        <v>0</v>
      </c>
      <c r="F282" s="272" t="str">
        <f t="shared" si="4"/>
        <v>-</v>
      </c>
      <c r="G282" s="13"/>
    </row>
    <row r="283" spans="1:7" x14ac:dyDescent="0.2">
      <c r="A283" s="268" t="s">
        <v>1638</v>
      </c>
      <c r="B283" s="269" t="s">
        <v>4017</v>
      </c>
      <c r="C283" s="270">
        <v>272</v>
      </c>
      <c r="D283" s="271">
        <f>D158-D281+D282</f>
        <v>3132523</v>
      </c>
      <c r="E283" s="271">
        <f>E158-E281+E282</f>
        <v>2772707</v>
      </c>
      <c r="F283" s="272">
        <f t="shared" si="4"/>
        <v>88.513540044239107</v>
      </c>
      <c r="G283" s="13"/>
    </row>
    <row r="284" spans="1:7" x14ac:dyDescent="0.2">
      <c r="A284" s="268" t="s">
        <v>1638</v>
      </c>
      <c r="B284" s="269" t="s">
        <v>4018</v>
      </c>
      <c r="C284" s="270">
        <v>273</v>
      </c>
      <c r="D284" s="271">
        <f>IF(D12&gt;=D283,D12-D283,0)</f>
        <v>42185</v>
      </c>
      <c r="E284" s="271">
        <f>IF(E12&gt;=E283,E12-E283,0)</f>
        <v>228731</v>
      </c>
      <c r="F284" s="272">
        <f t="shared" si="4"/>
        <v>542.20931610762125</v>
      </c>
      <c r="G284" s="13"/>
    </row>
    <row r="285" spans="1:7" x14ac:dyDescent="0.2">
      <c r="A285" s="268" t="s">
        <v>1638</v>
      </c>
      <c r="B285" s="269" t="s">
        <v>4019</v>
      </c>
      <c r="C285" s="270">
        <v>274</v>
      </c>
      <c r="D285" s="271">
        <f>IF(D283&gt;=D12,D283-D12,0)</f>
        <v>0</v>
      </c>
      <c r="E285" s="271">
        <f>IF(E283&gt;=E12,E283-E12,0)</f>
        <v>0</v>
      </c>
      <c r="F285" s="272" t="str">
        <f t="shared" si="4"/>
        <v>-</v>
      </c>
      <c r="G285" s="13"/>
    </row>
    <row r="286" spans="1:7" x14ac:dyDescent="0.2">
      <c r="A286" s="268">
        <v>92211</v>
      </c>
      <c r="B286" s="269" t="s">
        <v>2017</v>
      </c>
      <c r="C286" s="270">
        <v>275</v>
      </c>
      <c r="D286" s="273"/>
      <c r="E286" s="273"/>
      <c r="F286" s="272" t="str">
        <f t="shared" si="4"/>
        <v>-</v>
      </c>
      <c r="G286" s="13"/>
    </row>
    <row r="287" spans="1:7" x14ac:dyDescent="0.2">
      <c r="A287" s="268">
        <v>92221</v>
      </c>
      <c r="B287" s="269" t="s">
        <v>2109</v>
      </c>
      <c r="C287" s="270">
        <v>276</v>
      </c>
      <c r="D287" s="273"/>
      <c r="E287" s="273"/>
      <c r="F287" s="272" t="str">
        <f t="shared" si="4"/>
        <v>-</v>
      </c>
      <c r="G287" s="13"/>
    </row>
    <row r="288" spans="1:7" x14ac:dyDescent="0.2">
      <c r="A288" s="268">
        <v>96</v>
      </c>
      <c r="B288" s="269" t="s">
        <v>2111</v>
      </c>
      <c r="C288" s="270">
        <v>277</v>
      </c>
      <c r="D288" s="273"/>
      <c r="E288" s="273"/>
      <c r="F288" s="272" t="str">
        <f t="shared" si="4"/>
        <v>-</v>
      </c>
      <c r="G288" s="13"/>
    </row>
    <row r="289" spans="1:7" x14ac:dyDescent="0.2">
      <c r="A289" s="268">
        <v>9661</v>
      </c>
      <c r="B289" s="269" t="s">
        <v>2693</v>
      </c>
      <c r="C289" s="270">
        <v>278</v>
      </c>
      <c r="D289" s="273"/>
      <c r="E289" s="273"/>
      <c r="F289" s="272" t="str">
        <f t="shared" si="4"/>
        <v>-</v>
      </c>
      <c r="G289" s="13"/>
    </row>
    <row r="290" spans="1:7" x14ac:dyDescent="0.2">
      <c r="A290" s="268" t="s">
        <v>4020</v>
      </c>
      <c r="B290" s="274" t="s">
        <v>4021</v>
      </c>
      <c r="C290" s="270">
        <v>279</v>
      </c>
      <c r="D290" s="273"/>
      <c r="E290" s="273"/>
      <c r="F290" s="272" t="str">
        <f t="shared" si="4"/>
        <v>-</v>
      </c>
      <c r="G290" s="13"/>
    </row>
    <row r="291" spans="1:7" x14ac:dyDescent="0.2">
      <c r="A291" s="276" t="s">
        <v>4022</v>
      </c>
      <c r="B291" s="277" t="s">
        <v>4023</v>
      </c>
      <c r="C291" s="278">
        <v>280</v>
      </c>
      <c r="D291" s="279"/>
      <c r="E291" s="279"/>
      <c r="F291" s="280" t="str">
        <f t="shared" si="4"/>
        <v>-</v>
      </c>
      <c r="G291" s="13"/>
    </row>
    <row r="292" spans="1:7" ht="15" x14ac:dyDescent="0.2">
      <c r="A292" s="429" t="s">
        <v>2694</v>
      </c>
      <c r="B292" s="430"/>
      <c r="C292" s="430"/>
      <c r="D292" s="430"/>
      <c r="E292" s="430"/>
      <c r="F292" s="431"/>
      <c r="G292" s="13"/>
    </row>
    <row r="293" spans="1:7" x14ac:dyDescent="0.2">
      <c r="A293" s="263">
        <v>7</v>
      </c>
      <c r="B293" s="264" t="s">
        <v>4024</v>
      </c>
      <c r="C293" s="265">
        <v>281</v>
      </c>
      <c r="D293" s="266">
        <f>D294+D306+D339+D343</f>
        <v>3588</v>
      </c>
      <c r="E293" s="266">
        <f>E294+E306+E339+E343</f>
        <v>4532</v>
      </c>
      <c r="F293" s="267">
        <f t="shared" ref="F293:F356" si="5">IF(D293&lt;&gt;0,IF(E293/D293&gt;=100,"&gt;&gt;100",E293/D293*100),"-")</f>
        <v>126.30992196209587</v>
      </c>
      <c r="G293" s="13"/>
    </row>
    <row r="294" spans="1:7" x14ac:dyDescent="0.2">
      <c r="A294" s="268">
        <v>71</v>
      </c>
      <c r="B294" s="269" t="s">
        <v>2626</v>
      </c>
      <c r="C294" s="270">
        <v>282</v>
      </c>
      <c r="D294" s="271">
        <f>D295+D299</f>
        <v>0</v>
      </c>
      <c r="E294" s="271">
        <f>E295+E299</f>
        <v>0</v>
      </c>
      <c r="F294" s="272" t="str">
        <f t="shared" si="5"/>
        <v>-</v>
      </c>
      <c r="G294" s="13"/>
    </row>
    <row r="295" spans="1:7" x14ac:dyDescent="0.2">
      <c r="A295" s="268">
        <v>711</v>
      </c>
      <c r="B295" s="269" t="s">
        <v>1171</v>
      </c>
      <c r="C295" s="270">
        <v>283</v>
      </c>
      <c r="D295" s="271">
        <f>SUM(D296:D298)</f>
        <v>0</v>
      </c>
      <c r="E295" s="271">
        <f>SUM(E296:E298)</f>
        <v>0</v>
      </c>
      <c r="F295" s="272" t="str">
        <f t="shared" si="5"/>
        <v>-</v>
      </c>
      <c r="G295" s="13"/>
    </row>
    <row r="296" spans="1:7" x14ac:dyDescent="0.2">
      <c r="A296" s="268">
        <v>7111</v>
      </c>
      <c r="B296" s="269" t="s">
        <v>2117</v>
      </c>
      <c r="C296" s="270">
        <v>284</v>
      </c>
      <c r="D296" s="273"/>
      <c r="E296" s="273"/>
      <c r="F296" s="272" t="str">
        <f t="shared" si="5"/>
        <v>-</v>
      </c>
      <c r="G296" s="13"/>
    </row>
    <row r="297" spans="1:7" x14ac:dyDescent="0.2">
      <c r="A297" s="268">
        <v>7112</v>
      </c>
      <c r="B297" s="269" t="s">
        <v>2112</v>
      </c>
      <c r="C297" s="270">
        <v>285</v>
      </c>
      <c r="D297" s="273"/>
      <c r="E297" s="273"/>
      <c r="F297" s="272" t="str">
        <f t="shared" si="5"/>
        <v>-</v>
      </c>
      <c r="G297" s="13"/>
    </row>
    <row r="298" spans="1:7" x14ac:dyDescent="0.2">
      <c r="A298" s="268">
        <v>7113</v>
      </c>
      <c r="B298" s="269" t="s">
        <v>2113</v>
      </c>
      <c r="C298" s="270">
        <v>286</v>
      </c>
      <c r="D298" s="273"/>
      <c r="E298" s="273"/>
      <c r="F298" s="272" t="str">
        <f t="shared" si="5"/>
        <v>-</v>
      </c>
      <c r="G298" s="13"/>
    </row>
    <row r="299" spans="1:7" x14ac:dyDescent="0.2">
      <c r="A299" s="268">
        <v>712</v>
      </c>
      <c r="B299" s="269" t="s">
        <v>1172</v>
      </c>
      <c r="C299" s="270">
        <v>287</v>
      </c>
      <c r="D299" s="271">
        <f>SUM(D300:D305)</f>
        <v>0</v>
      </c>
      <c r="E299" s="271">
        <f>SUM(E300:E305)</f>
        <v>0</v>
      </c>
      <c r="F299" s="272" t="str">
        <f t="shared" si="5"/>
        <v>-</v>
      </c>
      <c r="G299" s="13"/>
    </row>
    <row r="300" spans="1:7" x14ac:dyDescent="0.2">
      <c r="A300" s="268">
        <v>7121</v>
      </c>
      <c r="B300" s="269" t="s">
        <v>2114</v>
      </c>
      <c r="C300" s="270">
        <v>288</v>
      </c>
      <c r="D300" s="273"/>
      <c r="E300" s="273"/>
      <c r="F300" s="272" t="str">
        <f t="shared" si="5"/>
        <v>-</v>
      </c>
      <c r="G300" s="13"/>
    </row>
    <row r="301" spans="1:7" x14ac:dyDescent="0.2">
      <c r="A301" s="268">
        <v>7122</v>
      </c>
      <c r="B301" s="269" t="s">
        <v>2115</v>
      </c>
      <c r="C301" s="270">
        <v>289</v>
      </c>
      <c r="D301" s="273"/>
      <c r="E301" s="273"/>
      <c r="F301" s="272" t="str">
        <f t="shared" si="5"/>
        <v>-</v>
      </c>
      <c r="G301" s="13"/>
    </row>
    <row r="302" spans="1:7" x14ac:dyDescent="0.2">
      <c r="A302" s="268">
        <v>7123</v>
      </c>
      <c r="B302" s="269" t="s">
        <v>2116</v>
      </c>
      <c r="C302" s="270">
        <v>290</v>
      </c>
      <c r="D302" s="273"/>
      <c r="E302" s="273"/>
      <c r="F302" s="272" t="str">
        <f t="shared" si="5"/>
        <v>-</v>
      </c>
      <c r="G302" s="13"/>
    </row>
    <row r="303" spans="1:7" x14ac:dyDescent="0.2">
      <c r="A303" s="268">
        <v>7124</v>
      </c>
      <c r="B303" s="269" t="s">
        <v>2311</v>
      </c>
      <c r="C303" s="270">
        <v>291</v>
      </c>
      <c r="D303" s="273"/>
      <c r="E303" s="273"/>
      <c r="F303" s="272" t="str">
        <f t="shared" si="5"/>
        <v>-</v>
      </c>
      <c r="G303" s="13"/>
    </row>
    <row r="304" spans="1:7" x14ac:dyDescent="0.2">
      <c r="A304" s="268">
        <v>7125</v>
      </c>
      <c r="B304" s="269" t="s">
        <v>834</v>
      </c>
      <c r="C304" s="270">
        <v>292</v>
      </c>
      <c r="D304" s="273"/>
      <c r="E304" s="273"/>
      <c r="F304" s="272" t="str">
        <f t="shared" si="5"/>
        <v>-</v>
      </c>
      <c r="G304" s="13"/>
    </row>
    <row r="305" spans="1:7" x14ac:dyDescent="0.2">
      <c r="A305" s="268">
        <v>7126</v>
      </c>
      <c r="B305" s="269" t="s">
        <v>2731</v>
      </c>
      <c r="C305" s="270">
        <v>293</v>
      </c>
      <c r="D305" s="273"/>
      <c r="E305" s="273"/>
      <c r="F305" s="272" t="str">
        <f t="shared" si="5"/>
        <v>-</v>
      </c>
      <c r="G305" s="13"/>
    </row>
    <row r="306" spans="1:7" x14ac:dyDescent="0.2">
      <c r="A306" s="268">
        <v>72</v>
      </c>
      <c r="B306" s="274" t="s">
        <v>1173</v>
      </c>
      <c r="C306" s="270">
        <v>294</v>
      </c>
      <c r="D306" s="271">
        <f>D307+D312+D321+D326+D331+D334</f>
        <v>3588</v>
      </c>
      <c r="E306" s="271">
        <f>E307+E312+E321+E326+E331+E334</f>
        <v>4532</v>
      </c>
      <c r="F306" s="272">
        <f t="shared" si="5"/>
        <v>126.30992196209587</v>
      </c>
      <c r="G306" s="13"/>
    </row>
    <row r="307" spans="1:7" x14ac:dyDescent="0.2">
      <c r="A307" s="268">
        <v>721</v>
      </c>
      <c r="B307" s="269" t="s">
        <v>1174</v>
      </c>
      <c r="C307" s="270">
        <v>295</v>
      </c>
      <c r="D307" s="271">
        <f>SUM(D308:D311)</f>
        <v>3588</v>
      </c>
      <c r="E307" s="271">
        <f>SUM(E308:E311)</f>
        <v>4532</v>
      </c>
      <c r="F307" s="272">
        <f t="shared" si="5"/>
        <v>126.30992196209587</v>
      </c>
      <c r="G307" s="13"/>
    </row>
    <row r="308" spans="1:7" x14ac:dyDescent="0.2">
      <c r="A308" s="268">
        <v>7211</v>
      </c>
      <c r="B308" s="269" t="s">
        <v>2638</v>
      </c>
      <c r="C308" s="270">
        <v>296</v>
      </c>
      <c r="D308" s="273">
        <v>3588</v>
      </c>
      <c r="E308" s="273">
        <v>4532</v>
      </c>
      <c r="F308" s="272">
        <f t="shared" si="5"/>
        <v>126.30992196209587</v>
      </c>
      <c r="G308" s="13"/>
    </row>
    <row r="309" spans="1:7" x14ac:dyDescent="0.2">
      <c r="A309" s="268">
        <v>7212</v>
      </c>
      <c r="B309" s="269" t="s">
        <v>2639</v>
      </c>
      <c r="C309" s="270">
        <v>297</v>
      </c>
      <c r="D309" s="273"/>
      <c r="E309" s="273"/>
      <c r="F309" s="272" t="str">
        <f t="shared" si="5"/>
        <v>-</v>
      </c>
      <c r="G309" s="13"/>
    </row>
    <row r="310" spans="1:7" x14ac:dyDescent="0.2">
      <c r="A310" s="268">
        <v>7213</v>
      </c>
      <c r="B310" s="269" t="s">
        <v>558</v>
      </c>
      <c r="C310" s="270">
        <v>298</v>
      </c>
      <c r="D310" s="273"/>
      <c r="E310" s="273"/>
      <c r="F310" s="272" t="str">
        <f t="shared" si="5"/>
        <v>-</v>
      </c>
      <c r="G310" s="13"/>
    </row>
    <row r="311" spans="1:7" x14ac:dyDescent="0.2">
      <c r="A311" s="268">
        <v>7214</v>
      </c>
      <c r="B311" s="269" t="s">
        <v>2640</v>
      </c>
      <c r="C311" s="270">
        <v>299</v>
      </c>
      <c r="D311" s="273"/>
      <c r="E311" s="273"/>
      <c r="F311" s="272" t="str">
        <f t="shared" si="5"/>
        <v>-</v>
      </c>
      <c r="G311" s="13"/>
    </row>
    <row r="312" spans="1:7" x14ac:dyDescent="0.2">
      <c r="A312" s="268">
        <v>722</v>
      </c>
      <c r="B312" s="269" t="s">
        <v>1175</v>
      </c>
      <c r="C312" s="270">
        <v>300</v>
      </c>
      <c r="D312" s="271">
        <f>SUM(D313:D320)</f>
        <v>0</v>
      </c>
      <c r="E312" s="271">
        <f>SUM(E313:E320)</f>
        <v>0</v>
      </c>
      <c r="F312" s="272" t="str">
        <f t="shared" si="5"/>
        <v>-</v>
      </c>
      <c r="G312" s="13"/>
    </row>
    <row r="313" spans="1:7" x14ac:dyDescent="0.2">
      <c r="A313" s="268">
        <v>7221</v>
      </c>
      <c r="B313" s="269" t="s">
        <v>1804</v>
      </c>
      <c r="C313" s="270">
        <v>301</v>
      </c>
      <c r="D313" s="273"/>
      <c r="E313" s="273"/>
      <c r="F313" s="272" t="str">
        <f t="shared" si="5"/>
        <v>-</v>
      </c>
      <c r="G313" s="13"/>
    </row>
    <row r="314" spans="1:7" x14ac:dyDescent="0.2">
      <c r="A314" s="268">
        <v>7222</v>
      </c>
      <c r="B314" s="269" t="s">
        <v>1805</v>
      </c>
      <c r="C314" s="270">
        <v>302</v>
      </c>
      <c r="D314" s="273"/>
      <c r="E314" s="273"/>
      <c r="F314" s="272" t="str">
        <f t="shared" si="5"/>
        <v>-</v>
      </c>
      <c r="G314" s="13"/>
    </row>
    <row r="315" spans="1:7" x14ac:dyDescent="0.2">
      <c r="A315" s="268">
        <v>7223</v>
      </c>
      <c r="B315" s="269" t="s">
        <v>1806</v>
      </c>
      <c r="C315" s="270">
        <v>303</v>
      </c>
      <c r="D315" s="273"/>
      <c r="E315" s="273"/>
      <c r="F315" s="272" t="str">
        <f t="shared" si="5"/>
        <v>-</v>
      </c>
      <c r="G315" s="13"/>
    </row>
    <row r="316" spans="1:7" x14ac:dyDescent="0.2">
      <c r="A316" s="268">
        <v>7224</v>
      </c>
      <c r="B316" s="269" t="s">
        <v>1807</v>
      </c>
      <c r="C316" s="270">
        <v>304</v>
      </c>
      <c r="D316" s="273"/>
      <c r="E316" s="273"/>
      <c r="F316" s="272" t="str">
        <f t="shared" si="5"/>
        <v>-</v>
      </c>
      <c r="G316" s="13"/>
    </row>
    <row r="317" spans="1:7" x14ac:dyDescent="0.2">
      <c r="A317" s="268">
        <v>7225</v>
      </c>
      <c r="B317" s="269" t="s">
        <v>1808</v>
      </c>
      <c r="C317" s="270">
        <v>305</v>
      </c>
      <c r="D317" s="273"/>
      <c r="E317" s="273"/>
      <c r="F317" s="272" t="str">
        <f t="shared" si="5"/>
        <v>-</v>
      </c>
      <c r="G317" s="13"/>
    </row>
    <row r="318" spans="1:7" x14ac:dyDescent="0.2">
      <c r="A318" s="268">
        <v>7226</v>
      </c>
      <c r="B318" s="269" t="s">
        <v>1809</v>
      </c>
      <c r="C318" s="270">
        <v>306</v>
      </c>
      <c r="D318" s="273"/>
      <c r="E318" s="273"/>
      <c r="F318" s="272" t="str">
        <f t="shared" si="5"/>
        <v>-</v>
      </c>
      <c r="G318" s="13"/>
    </row>
    <row r="319" spans="1:7" x14ac:dyDescent="0.2">
      <c r="A319" s="268">
        <v>7227</v>
      </c>
      <c r="B319" s="269" t="s">
        <v>1810</v>
      </c>
      <c r="C319" s="270">
        <v>307</v>
      </c>
      <c r="D319" s="273"/>
      <c r="E319" s="273"/>
      <c r="F319" s="272" t="str">
        <f t="shared" si="5"/>
        <v>-</v>
      </c>
      <c r="G319" s="13"/>
    </row>
    <row r="320" spans="1:7" x14ac:dyDescent="0.2">
      <c r="A320" s="268" t="s">
        <v>1176</v>
      </c>
      <c r="B320" s="269" t="s">
        <v>1906</v>
      </c>
      <c r="C320" s="270">
        <v>308</v>
      </c>
      <c r="D320" s="273"/>
      <c r="E320" s="273"/>
      <c r="F320" s="272" t="str">
        <f t="shared" si="5"/>
        <v>-</v>
      </c>
      <c r="G320" s="13"/>
    </row>
    <row r="321" spans="1:7" x14ac:dyDescent="0.2">
      <c r="A321" s="268">
        <v>723</v>
      </c>
      <c r="B321" s="274" t="s">
        <v>1907</v>
      </c>
      <c r="C321" s="270">
        <v>309</v>
      </c>
      <c r="D321" s="271">
        <f>SUM(D322:D325)</f>
        <v>0</v>
      </c>
      <c r="E321" s="271">
        <f>SUM(E322:E325)</f>
        <v>0</v>
      </c>
      <c r="F321" s="272" t="str">
        <f t="shared" si="5"/>
        <v>-</v>
      </c>
      <c r="G321" s="13"/>
    </row>
    <row r="322" spans="1:7" x14ac:dyDescent="0.2">
      <c r="A322" s="268">
        <v>7231</v>
      </c>
      <c r="B322" s="269" t="s">
        <v>1811</v>
      </c>
      <c r="C322" s="270">
        <v>310</v>
      </c>
      <c r="D322" s="273"/>
      <c r="E322" s="273"/>
      <c r="F322" s="272" t="str">
        <f t="shared" si="5"/>
        <v>-</v>
      </c>
      <c r="G322" s="13"/>
    </row>
    <row r="323" spans="1:7" x14ac:dyDescent="0.2">
      <c r="A323" s="268">
        <v>7232</v>
      </c>
      <c r="B323" s="269" t="s">
        <v>1812</v>
      </c>
      <c r="C323" s="270">
        <v>311</v>
      </c>
      <c r="D323" s="273"/>
      <c r="E323" s="273"/>
      <c r="F323" s="272" t="str">
        <f t="shared" si="5"/>
        <v>-</v>
      </c>
      <c r="G323" s="13"/>
    </row>
    <row r="324" spans="1:7" x14ac:dyDescent="0.2">
      <c r="A324" s="268">
        <v>7233</v>
      </c>
      <c r="B324" s="269" t="s">
        <v>4029</v>
      </c>
      <c r="C324" s="270">
        <v>312</v>
      </c>
      <c r="D324" s="273"/>
      <c r="E324" s="273"/>
      <c r="F324" s="272" t="str">
        <f t="shared" si="5"/>
        <v>-</v>
      </c>
      <c r="G324" s="13"/>
    </row>
    <row r="325" spans="1:7" x14ac:dyDescent="0.2">
      <c r="A325" s="268">
        <v>7234</v>
      </c>
      <c r="B325" s="274" t="s">
        <v>4068</v>
      </c>
      <c r="C325" s="270">
        <v>313</v>
      </c>
      <c r="D325" s="273"/>
      <c r="E325" s="273"/>
      <c r="F325" s="272" t="str">
        <f t="shared" si="5"/>
        <v>-</v>
      </c>
      <c r="G325" s="13"/>
    </row>
    <row r="326" spans="1:7" x14ac:dyDescent="0.2">
      <c r="A326" s="268">
        <v>724</v>
      </c>
      <c r="B326" s="274" t="s">
        <v>1908</v>
      </c>
      <c r="C326" s="270">
        <v>314</v>
      </c>
      <c r="D326" s="271">
        <f>SUM(D327:D330)</f>
        <v>0</v>
      </c>
      <c r="E326" s="271">
        <f>SUM(E327:E330)</f>
        <v>0</v>
      </c>
      <c r="F326" s="272" t="str">
        <f t="shared" si="5"/>
        <v>-</v>
      </c>
      <c r="G326" s="13"/>
    </row>
    <row r="327" spans="1:7" x14ac:dyDescent="0.2">
      <c r="A327" s="268">
        <v>7241</v>
      </c>
      <c r="B327" s="269" t="s">
        <v>559</v>
      </c>
      <c r="C327" s="270">
        <v>315</v>
      </c>
      <c r="D327" s="273"/>
      <c r="E327" s="273"/>
      <c r="F327" s="272" t="str">
        <f t="shared" si="5"/>
        <v>-</v>
      </c>
      <c r="G327" s="13"/>
    </row>
    <row r="328" spans="1:7" x14ac:dyDescent="0.2">
      <c r="A328" s="268">
        <v>7242</v>
      </c>
      <c r="B328" s="269" t="s">
        <v>560</v>
      </c>
      <c r="C328" s="270">
        <v>316</v>
      </c>
      <c r="D328" s="273"/>
      <c r="E328" s="273"/>
      <c r="F328" s="272" t="str">
        <f t="shared" si="5"/>
        <v>-</v>
      </c>
      <c r="G328" s="13"/>
    </row>
    <row r="329" spans="1:7" x14ac:dyDescent="0.2">
      <c r="A329" s="268">
        <v>7243</v>
      </c>
      <c r="B329" s="269" t="s">
        <v>2928</v>
      </c>
      <c r="C329" s="270">
        <v>317</v>
      </c>
      <c r="D329" s="273"/>
      <c r="E329" s="273"/>
      <c r="F329" s="272" t="str">
        <f t="shared" si="5"/>
        <v>-</v>
      </c>
      <c r="G329" s="13"/>
    </row>
    <row r="330" spans="1:7" x14ac:dyDescent="0.2">
      <c r="A330" s="268">
        <v>7244</v>
      </c>
      <c r="B330" s="269" t="s">
        <v>2929</v>
      </c>
      <c r="C330" s="270">
        <v>318</v>
      </c>
      <c r="D330" s="273"/>
      <c r="E330" s="273"/>
      <c r="F330" s="272" t="str">
        <f t="shared" si="5"/>
        <v>-</v>
      </c>
      <c r="G330" s="13"/>
    </row>
    <row r="331" spans="1:7" x14ac:dyDescent="0.2">
      <c r="A331" s="268">
        <v>725</v>
      </c>
      <c r="B331" s="269" t="s">
        <v>1909</v>
      </c>
      <c r="C331" s="270">
        <v>319</v>
      </c>
      <c r="D331" s="271">
        <f>SUM(D332:D333)</f>
        <v>0</v>
      </c>
      <c r="E331" s="271">
        <f>SUM(E332:E333)</f>
        <v>0</v>
      </c>
      <c r="F331" s="272" t="str">
        <f t="shared" si="5"/>
        <v>-</v>
      </c>
      <c r="G331" s="13"/>
    </row>
    <row r="332" spans="1:7" x14ac:dyDescent="0.2">
      <c r="A332" s="268">
        <v>7251</v>
      </c>
      <c r="B332" s="269" t="s">
        <v>2930</v>
      </c>
      <c r="C332" s="270">
        <v>320</v>
      </c>
      <c r="D332" s="273"/>
      <c r="E332" s="273"/>
      <c r="F332" s="272" t="str">
        <f t="shared" si="5"/>
        <v>-</v>
      </c>
      <c r="G332" s="13"/>
    </row>
    <row r="333" spans="1:7" x14ac:dyDescent="0.2">
      <c r="A333" s="268">
        <v>7252</v>
      </c>
      <c r="B333" s="269" t="s">
        <v>3616</v>
      </c>
      <c r="C333" s="270">
        <v>321</v>
      </c>
      <c r="D333" s="273"/>
      <c r="E333" s="273"/>
      <c r="F333" s="272" t="str">
        <f t="shared" si="5"/>
        <v>-</v>
      </c>
      <c r="G333" s="13"/>
    </row>
    <row r="334" spans="1:7" x14ac:dyDescent="0.2">
      <c r="A334" s="268">
        <v>726</v>
      </c>
      <c r="B334" s="269" t="s">
        <v>1910</v>
      </c>
      <c r="C334" s="270">
        <v>322</v>
      </c>
      <c r="D334" s="271">
        <f>SUM(D335:D338)</f>
        <v>0</v>
      </c>
      <c r="E334" s="271">
        <f>SUM(E335:E338)</f>
        <v>0</v>
      </c>
      <c r="F334" s="272" t="str">
        <f t="shared" si="5"/>
        <v>-</v>
      </c>
      <c r="G334" s="13"/>
    </row>
    <row r="335" spans="1:7" x14ac:dyDescent="0.2">
      <c r="A335" s="268">
        <v>7261</v>
      </c>
      <c r="B335" s="269" t="s">
        <v>561</v>
      </c>
      <c r="C335" s="270">
        <v>323</v>
      </c>
      <c r="D335" s="273"/>
      <c r="E335" s="273"/>
      <c r="F335" s="272" t="str">
        <f t="shared" si="5"/>
        <v>-</v>
      </c>
      <c r="G335" s="13"/>
    </row>
    <row r="336" spans="1:7" x14ac:dyDescent="0.2">
      <c r="A336" s="268">
        <v>7262</v>
      </c>
      <c r="B336" s="269" t="s">
        <v>600</v>
      </c>
      <c r="C336" s="270">
        <v>324</v>
      </c>
      <c r="D336" s="273"/>
      <c r="E336" s="273"/>
      <c r="F336" s="272" t="str">
        <f t="shared" si="5"/>
        <v>-</v>
      </c>
      <c r="G336" s="13"/>
    </row>
    <row r="337" spans="1:7" x14ac:dyDescent="0.2">
      <c r="A337" s="268">
        <v>7263</v>
      </c>
      <c r="B337" s="269" t="s">
        <v>601</v>
      </c>
      <c r="C337" s="270">
        <v>325</v>
      </c>
      <c r="D337" s="273"/>
      <c r="E337" s="273"/>
      <c r="F337" s="272" t="str">
        <f t="shared" si="5"/>
        <v>-</v>
      </c>
      <c r="G337" s="13"/>
    </row>
    <row r="338" spans="1:7" x14ac:dyDescent="0.2">
      <c r="A338" s="268">
        <v>7264</v>
      </c>
      <c r="B338" s="269" t="s">
        <v>602</v>
      </c>
      <c r="C338" s="270">
        <v>326</v>
      </c>
      <c r="D338" s="273"/>
      <c r="E338" s="273"/>
      <c r="F338" s="272" t="str">
        <f t="shared" si="5"/>
        <v>-</v>
      </c>
      <c r="G338" s="13"/>
    </row>
    <row r="339" spans="1:7" x14ac:dyDescent="0.2">
      <c r="A339" s="268">
        <v>73</v>
      </c>
      <c r="B339" s="269" t="s">
        <v>1925</v>
      </c>
      <c r="C339" s="270">
        <v>327</v>
      </c>
      <c r="D339" s="271">
        <f>D340</f>
        <v>0</v>
      </c>
      <c r="E339" s="271">
        <f>E340</f>
        <v>0</v>
      </c>
      <c r="F339" s="272" t="str">
        <f t="shared" si="5"/>
        <v>-</v>
      </c>
      <c r="G339" s="13"/>
    </row>
    <row r="340" spans="1:7" x14ac:dyDescent="0.2">
      <c r="A340" s="268">
        <v>731</v>
      </c>
      <c r="B340" s="269" t="s">
        <v>1926</v>
      </c>
      <c r="C340" s="270">
        <v>328</v>
      </c>
      <c r="D340" s="271">
        <f>SUM(D341:D342)</f>
        <v>0</v>
      </c>
      <c r="E340" s="271">
        <f>SUM(E341:E342)</f>
        <v>0</v>
      </c>
      <c r="F340" s="272" t="str">
        <f t="shared" si="5"/>
        <v>-</v>
      </c>
      <c r="G340" s="13"/>
    </row>
    <row r="341" spans="1:7" x14ac:dyDescent="0.2">
      <c r="A341" s="268">
        <v>7311</v>
      </c>
      <c r="B341" s="269" t="s">
        <v>603</v>
      </c>
      <c r="C341" s="270">
        <v>329</v>
      </c>
      <c r="D341" s="273"/>
      <c r="E341" s="273"/>
      <c r="F341" s="272" t="str">
        <f t="shared" si="5"/>
        <v>-</v>
      </c>
      <c r="G341" s="13"/>
    </row>
    <row r="342" spans="1:7" x14ac:dyDescent="0.2">
      <c r="A342" s="268">
        <v>7312</v>
      </c>
      <c r="B342" s="269" t="s">
        <v>604</v>
      </c>
      <c r="C342" s="270">
        <v>330</v>
      </c>
      <c r="D342" s="273"/>
      <c r="E342" s="273"/>
      <c r="F342" s="272" t="str">
        <f t="shared" si="5"/>
        <v>-</v>
      </c>
      <c r="G342" s="13"/>
    </row>
    <row r="343" spans="1:7" x14ac:dyDescent="0.2">
      <c r="A343" s="268">
        <v>74</v>
      </c>
      <c r="B343" s="269" t="s">
        <v>1927</v>
      </c>
      <c r="C343" s="270">
        <v>331</v>
      </c>
      <c r="D343" s="271">
        <f>D344</f>
        <v>0</v>
      </c>
      <c r="E343" s="271">
        <f>E344</f>
        <v>0</v>
      </c>
      <c r="F343" s="272" t="str">
        <f t="shared" si="5"/>
        <v>-</v>
      </c>
      <c r="G343" s="13"/>
    </row>
    <row r="344" spans="1:7" x14ac:dyDescent="0.2">
      <c r="A344" s="268">
        <v>741</v>
      </c>
      <c r="B344" s="269" t="s">
        <v>1928</v>
      </c>
      <c r="C344" s="270">
        <v>332</v>
      </c>
      <c r="D344" s="271">
        <f>D345</f>
        <v>0</v>
      </c>
      <c r="E344" s="271">
        <f>E345</f>
        <v>0</v>
      </c>
      <c r="F344" s="272" t="str">
        <f t="shared" si="5"/>
        <v>-</v>
      </c>
      <c r="G344" s="13"/>
    </row>
    <row r="345" spans="1:7" x14ac:dyDescent="0.2">
      <c r="A345" s="268">
        <v>7411</v>
      </c>
      <c r="B345" s="269" t="s">
        <v>4006</v>
      </c>
      <c r="C345" s="270">
        <v>333</v>
      </c>
      <c r="D345" s="273"/>
      <c r="E345" s="273"/>
      <c r="F345" s="272" t="str">
        <f t="shared" si="5"/>
        <v>-</v>
      </c>
      <c r="G345" s="13"/>
    </row>
    <row r="346" spans="1:7" x14ac:dyDescent="0.2">
      <c r="A346" s="268">
        <v>4</v>
      </c>
      <c r="B346" s="269" t="s">
        <v>1929</v>
      </c>
      <c r="C346" s="270">
        <v>334</v>
      </c>
      <c r="D346" s="271">
        <f>D347+D359+D392+D396+D399</f>
        <v>44853</v>
      </c>
      <c r="E346" s="271">
        <f>E347+E359+E392+E396+E399</f>
        <v>232772</v>
      </c>
      <c r="F346" s="272">
        <f t="shared" si="5"/>
        <v>518.96640135553923</v>
      </c>
      <c r="G346" s="13"/>
    </row>
    <row r="347" spans="1:7" x14ac:dyDescent="0.2">
      <c r="A347" s="268">
        <v>41</v>
      </c>
      <c r="B347" s="269" t="s">
        <v>1930</v>
      </c>
      <c r="C347" s="270">
        <v>335</v>
      </c>
      <c r="D347" s="271">
        <f>D348+D352</f>
        <v>0</v>
      </c>
      <c r="E347" s="271">
        <f>E348+E352</f>
        <v>0</v>
      </c>
      <c r="F347" s="272" t="str">
        <f t="shared" si="5"/>
        <v>-</v>
      </c>
      <c r="G347" s="13"/>
    </row>
    <row r="348" spans="1:7" x14ac:dyDescent="0.2">
      <c r="A348" s="268">
        <v>411</v>
      </c>
      <c r="B348" s="269" t="s">
        <v>1931</v>
      </c>
      <c r="C348" s="270">
        <v>336</v>
      </c>
      <c r="D348" s="271">
        <f>SUM(D349:D351)</f>
        <v>0</v>
      </c>
      <c r="E348" s="271">
        <f>SUM(E349:E351)</f>
        <v>0</v>
      </c>
      <c r="F348" s="272" t="str">
        <f t="shared" si="5"/>
        <v>-</v>
      </c>
      <c r="G348" s="13"/>
    </row>
    <row r="349" spans="1:7" x14ac:dyDescent="0.2">
      <c r="A349" s="268">
        <v>4111</v>
      </c>
      <c r="B349" s="269" t="s">
        <v>2117</v>
      </c>
      <c r="C349" s="270">
        <v>337</v>
      </c>
      <c r="D349" s="273"/>
      <c r="E349" s="273"/>
      <c r="F349" s="272" t="str">
        <f t="shared" si="5"/>
        <v>-</v>
      </c>
      <c r="G349" s="13"/>
    </row>
    <row r="350" spans="1:7" x14ac:dyDescent="0.2">
      <c r="A350" s="268">
        <v>4112</v>
      </c>
      <c r="B350" s="269" t="s">
        <v>2112</v>
      </c>
      <c r="C350" s="270">
        <v>338</v>
      </c>
      <c r="D350" s="273"/>
      <c r="E350" s="273"/>
      <c r="F350" s="272" t="str">
        <f t="shared" si="5"/>
        <v>-</v>
      </c>
      <c r="G350" s="13"/>
    </row>
    <row r="351" spans="1:7" x14ac:dyDescent="0.2">
      <c r="A351" s="268">
        <v>4113</v>
      </c>
      <c r="B351" s="269" t="s">
        <v>4007</v>
      </c>
      <c r="C351" s="270">
        <v>339</v>
      </c>
      <c r="D351" s="273"/>
      <c r="E351" s="273"/>
      <c r="F351" s="272" t="str">
        <f t="shared" si="5"/>
        <v>-</v>
      </c>
      <c r="G351" s="13"/>
    </row>
    <row r="352" spans="1:7" x14ac:dyDescent="0.2">
      <c r="A352" s="268">
        <v>412</v>
      </c>
      <c r="B352" s="269" t="s">
        <v>1932</v>
      </c>
      <c r="C352" s="270">
        <v>340</v>
      </c>
      <c r="D352" s="271">
        <f>SUM(D353:D358)</f>
        <v>0</v>
      </c>
      <c r="E352" s="271">
        <f>SUM(E353:E358)</f>
        <v>0</v>
      </c>
      <c r="F352" s="272" t="str">
        <f t="shared" si="5"/>
        <v>-</v>
      </c>
      <c r="G352" s="13"/>
    </row>
    <row r="353" spans="1:7" x14ac:dyDescent="0.2">
      <c r="A353" s="268">
        <v>4121</v>
      </c>
      <c r="B353" s="269" t="s">
        <v>2114</v>
      </c>
      <c r="C353" s="270">
        <v>341</v>
      </c>
      <c r="D353" s="273"/>
      <c r="E353" s="273"/>
      <c r="F353" s="272" t="str">
        <f t="shared" si="5"/>
        <v>-</v>
      </c>
      <c r="G353" s="13"/>
    </row>
    <row r="354" spans="1:7" x14ac:dyDescent="0.2">
      <c r="A354" s="268">
        <v>4122</v>
      </c>
      <c r="B354" s="269" t="s">
        <v>2115</v>
      </c>
      <c r="C354" s="270">
        <v>342</v>
      </c>
      <c r="D354" s="273"/>
      <c r="E354" s="273"/>
      <c r="F354" s="272" t="str">
        <f t="shared" si="5"/>
        <v>-</v>
      </c>
      <c r="G354" s="13"/>
    </row>
    <row r="355" spans="1:7" x14ac:dyDescent="0.2">
      <c r="A355" s="268">
        <v>4123</v>
      </c>
      <c r="B355" s="269" t="s">
        <v>2116</v>
      </c>
      <c r="C355" s="270">
        <v>343</v>
      </c>
      <c r="D355" s="273"/>
      <c r="E355" s="273"/>
      <c r="F355" s="272" t="str">
        <f t="shared" si="5"/>
        <v>-</v>
      </c>
      <c r="G355" s="13"/>
    </row>
    <row r="356" spans="1:7" x14ac:dyDescent="0.2">
      <c r="A356" s="268">
        <v>4124</v>
      </c>
      <c r="B356" s="269" t="s">
        <v>2311</v>
      </c>
      <c r="C356" s="270">
        <v>344</v>
      </c>
      <c r="D356" s="273"/>
      <c r="E356" s="273"/>
      <c r="F356" s="272" t="str">
        <f t="shared" si="5"/>
        <v>-</v>
      </c>
      <c r="G356" s="13"/>
    </row>
    <row r="357" spans="1:7" x14ac:dyDescent="0.2">
      <c r="A357" s="268">
        <v>4125</v>
      </c>
      <c r="B357" s="269" t="s">
        <v>834</v>
      </c>
      <c r="C357" s="270">
        <v>345</v>
      </c>
      <c r="D357" s="273"/>
      <c r="E357" s="273"/>
      <c r="F357" s="272" t="str">
        <f t="shared" ref="F357:F419" si="6">IF(D357&lt;&gt;0,IF(E357/D357&gt;=100,"&gt;&gt;100",E357/D357*100),"-")</f>
        <v>-</v>
      </c>
      <c r="G357" s="13"/>
    </row>
    <row r="358" spans="1:7" x14ac:dyDescent="0.2">
      <c r="A358" s="268">
        <v>4126</v>
      </c>
      <c r="B358" s="269" t="s">
        <v>2731</v>
      </c>
      <c r="C358" s="270">
        <v>346</v>
      </c>
      <c r="D358" s="273"/>
      <c r="E358" s="273"/>
      <c r="F358" s="272" t="str">
        <f t="shared" si="6"/>
        <v>-</v>
      </c>
      <c r="G358" s="13"/>
    </row>
    <row r="359" spans="1:7" x14ac:dyDescent="0.2">
      <c r="A359" s="268">
        <v>42</v>
      </c>
      <c r="B359" s="274" t="s">
        <v>1933</v>
      </c>
      <c r="C359" s="270">
        <v>347</v>
      </c>
      <c r="D359" s="271">
        <f>D360+D365+D374+D379+D384+D387</f>
        <v>44853</v>
      </c>
      <c r="E359" s="271">
        <f>E360+E365+E374+E379+E384+E387</f>
        <v>77219</v>
      </c>
      <c r="F359" s="272">
        <f t="shared" si="6"/>
        <v>172.16016765879652</v>
      </c>
      <c r="G359" s="13"/>
    </row>
    <row r="360" spans="1:7" x14ac:dyDescent="0.2">
      <c r="A360" s="268">
        <v>421</v>
      </c>
      <c r="B360" s="269" t="s">
        <v>1934</v>
      </c>
      <c r="C360" s="270">
        <v>348</v>
      </c>
      <c r="D360" s="271">
        <f>SUM(D361:D364)</f>
        <v>0</v>
      </c>
      <c r="E360" s="271">
        <f>SUM(E361:E364)</f>
        <v>4980</v>
      </c>
      <c r="F360" s="272" t="str">
        <f t="shared" si="6"/>
        <v>-</v>
      </c>
      <c r="G360" s="13"/>
    </row>
    <row r="361" spans="1:7" x14ac:dyDescent="0.2">
      <c r="A361" s="268">
        <v>4211</v>
      </c>
      <c r="B361" s="269" t="s">
        <v>2638</v>
      </c>
      <c r="C361" s="270">
        <v>349</v>
      </c>
      <c r="D361" s="273"/>
      <c r="E361" s="273"/>
      <c r="F361" s="272" t="str">
        <f t="shared" si="6"/>
        <v>-</v>
      </c>
      <c r="G361" s="13"/>
    </row>
    <row r="362" spans="1:7" x14ac:dyDescent="0.2">
      <c r="A362" s="268">
        <v>4212</v>
      </c>
      <c r="B362" s="269" t="s">
        <v>2639</v>
      </c>
      <c r="C362" s="270">
        <v>350</v>
      </c>
      <c r="D362" s="273"/>
      <c r="E362" s="273">
        <v>4980</v>
      </c>
      <c r="F362" s="272" t="str">
        <f t="shared" si="6"/>
        <v>-</v>
      </c>
      <c r="G362" s="13"/>
    </row>
    <row r="363" spans="1:7" x14ac:dyDescent="0.2">
      <c r="A363" s="268">
        <v>4213</v>
      </c>
      <c r="B363" s="269" t="s">
        <v>558</v>
      </c>
      <c r="C363" s="270">
        <v>351</v>
      </c>
      <c r="D363" s="273"/>
      <c r="E363" s="273"/>
      <c r="F363" s="272" t="str">
        <f t="shared" si="6"/>
        <v>-</v>
      </c>
      <c r="G363" s="13"/>
    </row>
    <row r="364" spans="1:7" x14ac:dyDescent="0.2">
      <c r="A364" s="268">
        <v>4214</v>
      </c>
      <c r="B364" s="269" t="s">
        <v>2640</v>
      </c>
      <c r="C364" s="270">
        <v>352</v>
      </c>
      <c r="D364" s="273"/>
      <c r="E364" s="273"/>
      <c r="F364" s="272" t="str">
        <f t="shared" si="6"/>
        <v>-</v>
      </c>
      <c r="G364" s="13"/>
    </row>
    <row r="365" spans="1:7" x14ac:dyDescent="0.2">
      <c r="A365" s="268">
        <v>422</v>
      </c>
      <c r="B365" s="269" t="s">
        <v>1935</v>
      </c>
      <c r="C365" s="270">
        <v>353</v>
      </c>
      <c r="D365" s="271">
        <f>SUM(D366:D373)</f>
        <v>16494</v>
      </c>
      <c r="E365" s="271">
        <f>SUM(E366:E373)</f>
        <v>51383</v>
      </c>
      <c r="F365" s="272">
        <f t="shared" si="6"/>
        <v>311.52540317691279</v>
      </c>
      <c r="G365" s="13"/>
    </row>
    <row r="366" spans="1:7" x14ac:dyDescent="0.2">
      <c r="A366" s="268">
        <v>4221</v>
      </c>
      <c r="B366" s="269" t="s">
        <v>1804</v>
      </c>
      <c r="C366" s="270">
        <v>354</v>
      </c>
      <c r="D366" s="273">
        <v>6339</v>
      </c>
      <c r="E366" s="273">
        <v>26722</v>
      </c>
      <c r="F366" s="272">
        <f t="shared" si="6"/>
        <v>421.54914024294055</v>
      </c>
      <c r="G366" s="13"/>
    </row>
    <row r="367" spans="1:7" x14ac:dyDescent="0.2">
      <c r="A367" s="268">
        <v>4222</v>
      </c>
      <c r="B367" s="269" t="s">
        <v>2094</v>
      </c>
      <c r="C367" s="270">
        <v>355</v>
      </c>
      <c r="D367" s="273">
        <v>6766</v>
      </c>
      <c r="E367" s="273"/>
      <c r="F367" s="272">
        <f t="shared" si="6"/>
        <v>0</v>
      </c>
      <c r="G367" s="13"/>
    </row>
    <row r="368" spans="1:7" x14ac:dyDescent="0.2">
      <c r="A368" s="268">
        <v>4223</v>
      </c>
      <c r="B368" s="269" t="s">
        <v>1806</v>
      </c>
      <c r="C368" s="270">
        <v>356</v>
      </c>
      <c r="D368" s="273">
        <v>1744</v>
      </c>
      <c r="E368" s="273">
        <v>11914</v>
      </c>
      <c r="F368" s="272">
        <f t="shared" si="6"/>
        <v>683.14220183486236</v>
      </c>
      <c r="G368" s="13"/>
    </row>
    <row r="369" spans="1:7" x14ac:dyDescent="0.2">
      <c r="A369" s="268">
        <v>4224</v>
      </c>
      <c r="B369" s="269" t="s">
        <v>1807</v>
      </c>
      <c r="C369" s="270">
        <v>357</v>
      </c>
      <c r="D369" s="273"/>
      <c r="E369" s="273"/>
      <c r="F369" s="272" t="str">
        <f t="shared" si="6"/>
        <v>-</v>
      </c>
      <c r="G369" s="13"/>
    </row>
    <row r="370" spans="1:7" x14ac:dyDescent="0.2">
      <c r="A370" s="268">
        <v>4225</v>
      </c>
      <c r="B370" s="269" t="s">
        <v>1808</v>
      </c>
      <c r="C370" s="270">
        <v>358</v>
      </c>
      <c r="D370" s="273"/>
      <c r="E370" s="273"/>
      <c r="F370" s="272" t="str">
        <f t="shared" si="6"/>
        <v>-</v>
      </c>
      <c r="G370" s="13"/>
    </row>
    <row r="371" spans="1:7" x14ac:dyDescent="0.2">
      <c r="A371" s="268">
        <v>4226</v>
      </c>
      <c r="B371" s="269" t="s">
        <v>1809</v>
      </c>
      <c r="C371" s="270">
        <v>359</v>
      </c>
      <c r="D371" s="273"/>
      <c r="E371" s="273">
        <v>417</v>
      </c>
      <c r="F371" s="272" t="str">
        <f t="shared" si="6"/>
        <v>-</v>
      </c>
      <c r="G371" s="13"/>
    </row>
    <row r="372" spans="1:7" x14ac:dyDescent="0.2">
      <c r="A372" s="268">
        <v>4227</v>
      </c>
      <c r="B372" s="274" t="s">
        <v>1810</v>
      </c>
      <c r="C372" s="270">
        <v>360</v>
      </c>
      <c r="D372" s="273">
        <v>1645</v>
      </c>
      <c r="E372" s="273">
        <v>12330</v>
      </c>
      <c r="F372" s="272">
        <f t="shared" si="6"/>
        <v>749.54407294832833</v>
      </c>
      <c r="G372" s="13"/>
    </row>
    <row r="373" spans="1:7" x14ac:dyDescent="0.2">
      <c r="A373" s="268" t="s">
        <v>1936</v>
      </c>
      <c r="B373" s="274" t="s">
        <v>1906</v>
      </c>
      <c r="C373" s="270">
        <v>361</v>
      </c>
      <c r="D373" s="273"/>
      <c r="E373" s="273"/>
      <c r="F373" s="272" t="str">
        <f t="shared" si="6"/>
        <v>-</v>
      </c>
      <c r="G373" s="13"/>
    </row>
    <row r="374" spans="1:7" x14ac:dyDescent="0.2">
      <c r="A374" s="268">
        <v>423</v>
      </c>
      <c r="B374" s="269" t="s">
        <v>1566</v>
      </c>
      <c r="C374" s="270">
        <v>362</v>
      </c>
      <c r="D374" s="271">
        <f>SUM(D375:D378)</f>
        <v>0</v>
      </c>
      <c r="E374" s="271">
        <f>SUM(E375:E378)</f>
        <v>0</v>
      </c>
      <c r="F374" s="272" t="str">
        <f t="shared" si="6"/>
        <v>-</v>
      </c>
      <c r="G374" s="13"/>
    </row>
    <row r="375" spans="1:7" x14ac:dyDescent="0.2">
      <c r="A375" s="268">
        <v>4231</v>
      </c>
      <c r="B375" s="269" t="s">
        <v>1811</v>
      </c>
      <c r="C375" s="270">
        <v>363</v>
      </c>
      <c r="D375" s="273"/>
      <c r="E375" s="273"/>
      <c r="F375" s="272" t="str">
        <f t="shared" si="6"/>
        <v>-</v>
      </c>
      <c r="G375" s="13"/>
    </row>
    <row r="376" spans="1:7" x14ac:dyDescent="0.2">
      <c r="A376" s="268">
        <v>4232</v>
      </c>
      <c r="B376" s="269" t="s">
        <v>1812</v>
      </c>
      <c r="C376" s="270">
        <v>364</v>
      </c>
      <c r="D376" s="273"/>
      <c r="E376" s="273"/>
      <c r="F376" s="272" t="str">
        <f t="shared" si="6"/>
        <v>-</v>
      </c>
      <c r="G376" s="13"/>
    </row>
    <row r="377" spans="1:7" x14ac:dyDescent="0.2">
      <c r="A377" s="268">
        <v>4233</v>
      </c>
      <c r="B377" s="269" t="s">
        <v>4029</v>
      </c>
      <c r="C377" s="270">
        <v>365</v>
      </c>
      <c r="D377" s="273"/>
      <c r="E377" s="273"/>
      <c r="F377" s="272" t="str">
        <f t="shared" si="6"/>
        <v>-</v>
      </c>
      <c r="G377" s="13"/>
    </row>
    <row r="378" spans="1:7" x14ac:dyDescent="0.2">
      <c r="A378" s="268">
        <v>4234</v>
      </c>
      <c r="B378" s="274" t="s">
        <v>4068</v>
      </c>
      <c r="C378" s="270">
        <v>366</v>
      </c>
      <c r="D378" s="273"/>
      <c r="E378" s="273"/>
      <c r="F378" s="272" t="str">
        <f t="shared" si="6"/>
        <v>-</v>
      </c>
      <c r="G378" s="13"/>
    </row>
    <row r="379" spans="1:7" x14ac:dyDescent="0.2">
      <c r="A379" s="268">
        <v>424</v>
      </c>
      <c r="B379" s="269" t="s">
        <v>1567</v>
      </c>
      <c r="C379" s="270">
        <v>367</v>
      </c>
      <c r="D379" s="271">
        <f>SUM(D380:D383)</f>
        <v>28359</v>
      </c>
      <c r="E379" s="271">
        <f>SUM(E380:E383)</f>
        <v>20856</v>
      </c>
      <c r="F379" s="272">
        <f t="shared" si="6"/>
        <v>73.542790648471396</v>
      </c>
      <c r="G379" s="13"/>
    </row>
    <row r="380" spans="1:7" x14ac:dyDescent="0.2">
      <c r="A380" s="268">
        <v>4241</v>
      </c>
      <c r="B380" s="269" t="s">
        <v>562</v>
      </c>
      <c r="C380" s="270">
        <v>368</v>
      </c>
      <c r="D380" s="273">
        <v>28359</v>
      </c>
      <c r="E380" s="273">
        <v>20856</v>
      </c>
      <c r="F380" s="272">
        <f t="shared" si="6"/>
        <v>73.542790648471396</v>
      </c>
      <c r="G380" s="13"/>
    </row>
    <row r="381" spans="1:7" x14ac:dyDescent="0.2">
      <c r="A381" s="268">
        <v>4242</v>
      </c>
      <c r="B381" s="269" t="s">
        <v>560</v>
      </c>
      <c r="C381" s="270">
        <v>369</v>
      </c>
      <c r="D381" s="273"/>
      <c r="E381" s="273"/>
      <c r="F381" s="272" t="str">
        <f t="shared" si="6"/>
        <v>-</v>
      </c>
      <c r="G381" s="13"/>
    </row>
    <row r="382" spans="1:7" x14ac:dyDescent="0.2">
      <c r="A382" s="268">
        <v>4243</v>
      </c>
      <c r="B382" s="269" t="s">
        <v>2928</v>
      </c>
      <c r="C382" s="270">
        <v>370</v>
      </c>
      <c r="D382" s="273"/>
      <c r="E382" s="273"/>
      <c r="F382" s="272" t="str">
        <f t="shared" si="6"/>
        <v>-</v>
      </c>
      <c r="G382" s="13"/>
    </row>
    <row r="383" spans="1:7" x14ac:dyDescent="0.2">
      <c r="A383" s="268">
        <v>4244</v>
      </c>
      <c r="B383" s="269" t="s">
        <v>2929</v>
      </c>
      <c r="C383" s="270">
        <v>371</v>
      </c>
      <c r="D383" s="273"/>
      <c r="E383" s="273"/>
      <c r="F383" s="272" t="str">
        <f t="shared" si="6"/>
        <v>-</v>
      </c>
      <c r="G383" s="13"/>
    </row>
    <row r="384" spans="1:7" x14ac:dyDescent="0.2">
      <c r="A384" s="268">
        <v>425</v>
      </c>
      <c r="B384" s="269" t="s">
        <v>1568</v>
      </c>
      <c r="C384" s="270">
        <v>372</v>
      </c>
      <c r="D384" s="271">
        <f>SUM(D385:D386)</f>
        <v>0</v>
      </c>
      <c r="E384" s="271">
        <f>SUM(E385:E386)</f>
        <v>0</v>
      </c>
      <c r="F384" s="272" t="str">
        <f t="shared" si="6"/>
        <v>-</v>
      </c>
      <c r="G384" s="13"/>
    </row>
    <row r="385" spans="1:7" x14ac:dyDescent="0.2">
      <c r="A385" s="268">
        <v>4251</v>
      </c>
      <c r="B385" s="269" t="s">
        <v>2095</v>
      </c>
      <c r="C385" s="270">
        <v>373</v>
      </c>
      <c r="D385" s="273"/>
      <c r="E385" s="273"/>
      <c r="F385" s="272" t="str">
        <f t="shared" si="6"/>
        <v>-</v>
      </c>
      <c r="G385" s="13"/>
    </row>
    <row r="386" spans="1:7" x14ac:dyDescent="0.2">
      <c r="A386" s="268">
        <v>4252</v>
      </c>
      <c r="B386" s="269" t="s">
        <v>3616</v>
      </c>
      <c r="C386" s="270">
        <v>374</v>
      </c>
      <c r="D386" s="273"/>
      <c r="E386" s="273"/>
      <c r="F386" s="272" t="str">
        <f t="shared" si="6"/>
        <v>-</v>
      </c>
      <c r="G386" s="13"/>
    </row>
    <row r="387" spans="1:7" x14ac:dyDescent="0.2">
      <c r="A387" s="268">
        <v>426</v>
      </c>
      <c r="B387" s="269" t="s">
        <v>1301</v>
      </c>
      <c r="C387" s="270">
        <v>375</v>
      </c>
      <c r="D387" s="271">
        <f>SUM(D388:D391)</f>
        <v>0</v>
      </c>
      <c r="E387" s="271">
        <f>SUM(E388:E391)</f>
        <v>0</v>
      </c>
      <c r="F387" s="272" t="str">
        <f t="shared" si="6"/>
        <v>-</v>
      </c>
      <c r="G387" s="13"/>
    </row>
    <row r="388" spans="1:7" x14ac:dyDescent="0.2">
      <c r="A388" s="268">
        <v>4261</v>
      </c>
      <c r="B388" s="269" t="s">
        <v>561</v>
      </c>
      <c r="C388" s="270">
        <v>376</v>
      </c>
      <c r="D388" s="273"/>
      <c r="E388" s="273"/>
      <c r="F388" s="272" t="str">
        <f t="shared" si="6"/>
        <v>-</v>
      </c>
      <c r="G388" s="13"/>
    </row>
    <row r="389" spans="1:7" x14ac:dyDescent="0.2">
      <c r="A389" s="268">
        <v>4262</v>
      </c>
      <c r="B389" s="269" t="s">
        <v>600</v>
      </c>
      <c r="C389" s="270">
        <v>377</v>
      </c>
      <c r="D389" s="273"/>
      <c r="E389" s="273"/>
      <c r="F389" s="272" t="str">
        <f t="shared" si="6"/>
        <v>-</v>
      </c>
      <c r="G389" s="13"/>
    </row>
    <row r="390" spans="1:7" x14ac:dyDescent="0.2">
      <c r="A390" s="268">
        <v>4263</v>
      </c>
      <c r="B390" s="269" t="s">
        <v>601</v>
      </c>
      <c r="C390" s="270">
        <v>378</v>
      </c>
      <c r="D390" s="273"/>
      <c r="E390" s="273"/>
      <c r="F390" s="272" t="str">
        <f t="shared" si="6"/>
        <v>-</v>
      </c>
      <c r="G390" s="13"/>
    </row>
    <row r="391" spans="1:7" x14ac:dyDescent="0.2">
      <c r="A391" s="268">
        <v>4264</v>
      </c>
      <c r="B391" s="269" t="s">
        <v>602</v>
      </c>
      <c r="C391" s="270">
        <v>379</v>
      </c>
      <c r="D391" s="273"/>
      <c r="E391" s="273"/>
      <c r="F391" s="272" t="str">
        <f t="shared" si="6"/>
        <v>-</v>
      </c>
      <c r="G391" s="13"/>
    </row>
    <row r="392" spans="1:7" x14ac:dyDescent="0.2">
      <c r="A392" s="268">
        <v>43</v>
      </c>
      <c r="B392" s="269" t="s">
        <v>1302</v>
      </c>
      <c r="C392" s="270">
        <v>380</v>
      </c>
      <c r="D392" s="271">
        <f>D393</f>
        <v>0</v>
      </c>
      <c r="E392" s="271">
        <f>E393</f>
        <v>0</v>
      </c>
      <c r="F392" s="272" t="str">
        <f t="shared" si="6"/>
        <v>-</v>
      </c>
      <c r="G392" s="13"/>
    </row>
    <row r="393" spans="1:7" x14ac:dyDescent="0.2">
      <c r="A393" s="268">
        <v>431</v>
      </c>
      <c r="B393" s="269" t="s">
        <v>1303</v>
      </c>
      <c r="C393" s="270">
        <v>381</v>
      </c>
      <c r="D393" s="271">
        <f>SUM(D394:D395)</f>
        <v>0</v>
      </c>
      <c r="E393" s="271">
        <f>SUM(E394:E395)</f>
        <v>0</v>
      </c>
      <c r="F393" s="272" t="str">
        <f t="shared" si="6"/>
        <v>-</v>
      </c>
      <c r="G393" s="13"/>
    </row>
    <row r="394" spans="1:7" x14ac:dyDescent="0.2">
      <c r="A394" s="268">
        <v>4311</v>
      </c>
      <c r="B394" s="269" t="s">
        <v>603</v>
      </c>
      <c r="C394" s="270">
        <v>382</v>
      </c>
      <c r="D394" s="273"/>
      <c r="E394" s="273"/>
      <c r="F394" s="272" t="str">
        <f t="shared" si="6"/>
        <v>-</v>
      </c>
      <c r="G394" s="13"/>
    </row>
    <row r="395" spans="1:7" x14ac:dyDescent="0.2">
      <c r="A395" s="268">
        <v>4312</v>
      </c>
      <c r="B395" s="269" t="s">
        <v>604</v>
      </c>
      <c r="C395" s="270">
        <v>383</v>
      </c>
      <c r="D395" s="273"/>
      <c r="E395" s="273"/>
      <c r="F395" s="272" t="str">
        <f t="shared" si="6"/>
        <v>-</v>
      </c>
      <c r="G395" s="13"/>
    </row>
    <row r="396" spans="1:7" x14ac:dyDescent="0.2">
      <c r="A396" s="268">
        <v>44</v>
      </c>
      <c r="B396" s="269" t="s">
        <v>1304</v>
      </c>
      <c r="C396" s="270">
        <v>384</v>
      </c>
      <c r="D396" s="271">
        <f>D397</f>
        <v>0</v>
      </c>
      <c r="E396" s="271">
        <f>E397</f>
        <v>0</v>
      </c>
      <c r="F396" s="272" t="str">
        <f t="shared" si="6"/>
        <v>-</v>
      </c>
      <c r="G396" s="13"/>
    </row>
    <row r="397" spans="1:7" x14ac:dyDescent="0.2">
      <c r="A397" s="268">
        <v>441</v>
      </c>
      <c r="B397" s="269" t="s">
        <v>1305</v>
      </c>
      <c r="C397" s="270">
        <v>385</v>
      </c>
      <c r="D397" s="271">
        <f>D398</f>
        <v>0</v>
      </c>
      <c r="E397" s="271">
        <f>E398</f>
        <v>0</v>
      </c>
      <c r="F397" s="272" t="str">
        <f t="shared" si="6"/>
        <v>-</v>
      </c>
      <c r="G397" s="13"/>
    </row>
    <row r="398" spans="1:7" x14ac:dyDescent="0.2">
      <c r="A398" s="268">
        <v>4411</v>
      </c>
      <c r="B398" s="269" t="s">
        <v>4006</v>
      </c>
      <c r="C398" s="270">
        <v>386</v>
      </c>
      <c r="D398" s="273"/>
      <c r="E398" s="273"/>
      <c r="F398" s="272" t="str">
        <f t="shared" si="6"/>
        <v>-</v>
      </c>
      <c r="G398" s="13"/>
    </row>
    <row r="399" spans="1:7" x14ac:dyDescent="0.2">
      <c r="A399" s="268">
        <v>45</v>
      </c>
      <c r="B399" s="269" t="s">
        <v>1306</v>
      </c>
      <c r="C399" s="270">
        <v>387</v>
      </c>
      <c r="D399" s="271">
        <f>D400+D402+D404+D406</f>
        <v>0</v>
      </c>
      <c r="E399" s="271">
        <f>E400+E402+E404+E406</f>
        <v>155553</v>
      </c>
      <c r="F399" s="272" t="str">
        <f t="shared" si="6"/>
        <v>-</v>
      </c>
      <c r="G399" s="13"/>
    </row>
    <row r="400" spans="1:7" x14ac:dyDescent="0.2">
      <c r="A400" s="268">
        <v>451</v>
      </c>
      <c r="B400" s="269" t="s">
        <v>1307</v>
      </c>
      <c r="C400" s="270">
        <v>388</v>
      </c>
      <c r="D400" s="271">
        <f>D401</f>
        <v>0</v>
      </c>
      <c r="E400" s="271">
        <f>E401</f>
        <v>13021</v>
      </c>
      <c r="F400" s="272" t="str">
        <f t="shared" si="6"/>
        <v>-</v>
      </c>
      <c r="G400" s="13"/>
    </row>
    <row r="401" spans="1:7" x14ac:dyDescent="0.2">
      <c r="A401" s="268">
        <v>4511</v>
      </c>
      <c r="B401" s="269" t="s">
        <v>1521</v>
      </c>
      <c r="C401" s="270">
        <v>389</v>
      </c>
      <c r="D401" s="273"/>
      <c r="E401" s="273">
        <v>13021</v>
      </c>
      <c r="F401" s="272" t="str">
        <f t="shared" si="6"/>
        <v>-</v>
      </c>
      <c r="G401" s="13"/>
    </row>
    <row r="402" spans="1:7" x14ac:dyDescent="0.2">
      <c r="A402" s="268">
        <v>452</v>
      </c>
      <c r="B402" s="269" t="s">
        <v>1308</v>
      </c>
      <c r="C402" s="270">
        <v>390</v>
      </c>
      <c r="D402" s="271">
        <f>D403</f>
        <v>0</v>
      </c>
      <c r="E402" s="271">
        <f>E403</f>
        <v>142532</v>
      </c>
      <c r="F402" s="272" t="str">
        <f t="shared" si="6"/>
        <v>-</v>
      </c>
      <c r="G402" s="13"/>
    </row>
    <row r="403" spans="1:7" x14ac:dyDescent="0.2">
      <c r="A403" s="268">
        <v>4521</v>
      </c>
      <c r="B403" s="269" t="s">
        <v>699</v>
      </c>
      <c r="C403" s="270">
        <v>391</v>
      </c>
      <c r="D403" s="273"/>
      <c r="E403" s="273">
        <v>142532</v>
      </c>
      <c r="F403" s="272" t="str">
        <f t="shared" si="6"/>
        <v>-</v>
      </c>
      <c r="G403" s="13"/>
    </row>
    <row r="404" spans="1:7" x14ac:dyDescent="0.2">
      <c r="A404" s="268">
        <v>453</v>
      </c>
      <c r="B404" s="269" t="s">
        <v>1309</v>
      </c>
      <c r="C404" s="270">
        <v>392</v>
      </c>
      <c r="D404" s="271">
        <f>D405</f>
        <v>0</v>
      </c>
      <c r="E404" s="271">
        <f>E405</f>
        <v>0</v>
      </c>
      <c r="F404" s="272" t="str">
        <f t="shared" si="6"/>
        <v>-</v>
      </c>
      <c r="G404" s="13"/>
    </row>
    <row r="405" spans="1:7" x14ac:dyDescent="0.2">
      <c r="A405" s="268">
        <v>4531</v>
      </c>
      <c r="B405" s="269" t="s">
        <v>700</v>
      </c>
      <c r="C405" s="270">
        <v>393</v>
      </c>
      <c r="D405" s="273"/>
      <c r="E405" s="273"/>
      <c r="F405" s="272" t="str">
        <f t="shared" si="6"/>
        <v>-</v>
      </c>
      <c r="G405" s="13"/>
    </row>
    <row r="406" spans="1:7" x14ac:dyDescent="0.2">
      <c r="A406" s="268">
        <v>454</v>
      </c>
      <c r="B406" s="269" t="s">
        <v>1310</v>
      </c>
      <c r="C406" s="270">
        <v>394</v>
      </c>
      <c r="D406" s="271">
        <f>D407</f>
        <v>0</v>
      </c>
      <c r="E406" s="271">
        <f>E407</f>
        <v>0</v>
      </c>
      <c r="F406" s="272" t="str">
        <f t="shared" si="6"/>
        <v>-</v>
      </c>
      <c r="G406" s="13"/>
    </row>
    <row r="407" spans="1:7" x14ac:dyDescent="0.2">
      <c r="A407" s="268">
        <v>4541</v>
      </c>
      <c r="B407" s="269" t="s">
        <v>701</v>
      </c>
      <c r="C407" s="270">
        <v>395</v>
      </c>
      <c r="D407" s="273"/>
      <c r="E407" s="273"/>
      <c r="F407" s="272" t="str">
        <f t="shared" si="6"/>
        <v>-</v>
      </c>
      <c r="G407" s="13"/>
    </row>
    <row r="408" spans="1:7" x14ac:dyDescent="0.2">
      <c r="A408" s="268" t="s">
        <v>1638</v>
      </c>
      <c r="B408" s="269" t="s">
        <v>1311</v>
      </c>
      <c r="C408" s="270">
        <v>396</v>
      </c>
      <c r="D408" s="271">
        <f>IF(D293&gt;=D346, D293-D346, 0)</f>
        <v>0</v>
      </c>
      <c r="E408" s="271">
        <f>IF(E293&gt;=E346, E293-E346, 0)</f>
        <v>0</v>
      </c>
      <c r="F408" s="272" t="str">
        <f t="shared" si="6"/>
        <v>-</v>
      </c>
      <c r="G408" s="13"/>
    </row>
    <row r="409" spans="1:7" x14ac:dyDescent="0.2">
      <c r="A409" s="268" t="s">
        <v>1638</v>
      </c>
      <c r="B409" s="269" t="s">
        <v>1312</v>
      </c>
      <c r="C409" s="270">
        <v>397</v>
      </c>
      <c r="D409" s="271">
        <f>IF(D346&gt;=D293, D346-D293, 0)</f>
        <v>41265</v>
      </c>
      <c r="E409" s="271">
        <f>IF(E346&gt;=E293, E346-E293, 0)</f>
        <v>228240</v>
      </c>
      <c r="F409" s="272">
        <f t="shared" si="6"/>
        <v>553.10796074154848</v>
      </c>
      <c r="G409" s="13"/>
    </row>
    <row r="410" spans="1:7" x14ac:dyDescent="0.2">
      <c r="A410" s="268">
        <v>92212</v>
      </c>
      <c r="B410" s="269" t="s">
        <v>703</v>
      </c>
      <c r="C410" s="270">
        <v>398</v>
      </c>
      <c r="D410" s="273"/>
      <c r="E410" s="273"/>
      <c r="F410" s="272" t="str">
        <f t="shared" si="6"/>
        <v>-</v>
      </c>
      <c r="G410" s="13"/>
    </row>
    <row r="411" spans="1:7" x14ac:dyDescent="0.2">
      <c r="A411" s="268">
        <v>92222</v>
      </c>
      <c r="B411" s="269" t="s">
        <v>2729</v>
      </c>
      <c r="C411" s="270">
        <v>399</v>
      </c>
      <c r="D411" s="273"/>
      <c r="E411" s="273"/>
      <c r="F411" s="272" t="str">
        <f t="shared" si="6"/>
        <v>-</v>
      </c>
      <c r="G411" s="13"/>
    </row>
    <row r="412" spans="1:7" x14ac:dyDescent="0.2">
      <c r="A412" s="268">
        <v>97</v>
      </c>
      <c r="B412" s="269" t="s">
        <v>565</v>
      </c>
      <c r="C412" s="270">
        <v>400</v>
      </c>
      <c r="D412" s="273">
        <v>75821</v>
      </c>
      <c r="E412" s="273">
        <v>62871</v>
      </c>
      <c r="F412" s="272">
        <f t="shared" si="6"/>
        <v>82.920299125572072</v>
      </c>
      <c r="G412" s="13"/>
    </row>
    <row r="413" spans="1:7" x14ac:dyDescent="0.2">
      <c r="A413" s="268" t="s">
        <v>1638</v>
      </c>
      <c r="B413" s="269" t="s">
        <v>1313</v>
      </c>
      <c r="C413" s="270">
        <v>401</v>
      </c>
      <c r="D413" s="271">
        <f>D12+D293</f>
        <v>3178296</v>
      </c>
      <c r="E413" s="271">
        <f>E12+E293</f>
        <v>3005970</v>
      </c>
      <c r="F413" s="272">
        <f t="shared" si="6"/>
        <v>94.578038043026822</v>
      </c>
      <c r="G413" s="13"/>
    </row>
    <row r="414" spans="1:7" x14ac:dyDescent="0.2">
      <c r="A414" s="268" t="s">
        <v>1638</v>
      </c>
      <c r="B414" s="269" t="s">
        <v>1314</v>
      </c>
      <c r="C414" s="270">
        <v>402</v>
      </c>
      <c r="D414" s="271">
        <f>D283+D346</f>
        <v>3177376</v>
      </c>
      <c r="E414" s="271">
        <f>E283+E346</f>
        <v>3005479</v>
      </c>
      <c r="F414" s="272">
        <f t="shared" si="6"/>
        <v>94.589969836745794</v>
      </c>
      <c r="G414" s="13"/>
    </row>
    <row r="415" spans="1:7" x14ac:dyDescent="0.2">
      <c r="A415" s="268" t="s">
        <v>1638</v>
      </c>
      <c r="B415" s="269" t="s">
        <v>1315</v>
      </c>
      <c r="C415" s="270">
        <v>403</v>
      </c>
      <c r="D415" s="271">
        <f>IF(D413&gt;=D414,D413-D414,0)</f>
        <v>920</v>
      </c>
      <c r="E415" s="271">
        <f>IF(E413&gt;=E414,E413-E414,0)</f>
        <v>491</v>
      </c>
      <c r="F415" s="272">
        <f t="shared" si="6"/>
        <v>53.369565217391305</v>
      </c>
      <c r="G415" s="13"/>
    </row>
    <row r="416" spans="1:7" x14ac:dyDescent="0.2">
      <c r="A416" s="268" t="s">
        <v>1638</v>
      </c>
      <c r="B416" s="269" t="s">
        <v>1316</v>
      </c>
      <c r="C416" s="270">
        <v>404</v>
      </c>
      <c r="D416" s="271">
        <f>IF(D414&gt;=D413,D414-D413,0)</f>
        <v>0</v>
      </c>
      <c r="E416" s="271">
        <f>IF(E414&gt;=E413,E414-E413,0)</f>
        <v>0</v>
      </c>
      <c r="F416" s="272" t="str">
        <f t="shared" si="6"/>
        <v>-</v>
      </c>
      <c r="G416" s="13"/>
    </row>
    <row r="417" spans="1:7" x14ac:dyDescent="0.2">
      <c r="A417" s="281" t="s">
        <v>3309</v>
      </c>
      <c r="B417" s="274" t="s">
        <v>1617</v>
      </c>
      <c r="C417" s="270">
        <v>405</v>
      </c>
      <c r="D417" s="271">
        <f>IF(D286-D287+D410-D411&gt;=0,D286-D287+D410-D411,0)</f>
        <v>0</v>
      </c>
      <c r="E417" s="271">
        <f>IF(E286-E287+E410-E411&gt;=0,E286-E287+E410-E411,0)</f>
        <v>0</v>
      </c>
      <c r="F417" s="272" t="str">
        <f t="shared" si="6"/>
        <v>-</v>
      </c>
      <c r="G417" s="13"/>
    </row>
    <row r="418" spans="1:7" x14ac:dyDescent="0.2">
      <c r="A418" s="281" t="s">
        <v>3309</v>
      </c>
      <c r="B418" s="269" t="s">
        <v>1618</v>
      </c>
      <c r="C418" s="270">
        <v>406</v>
      </c>
      <c r="D418" s="271">
        <f>IF(D287-D286+D411-D410&gt;=0,D287-D286+D411-D410,0)</f>
        <v>0</v>
      </c>
      <c r="E418" s="271">
        <f>IF(E287-E286+E411-E410&gt;=0,E287-E286+E411-E410,0)</f>
        <v>0</v>
      </c>
      <c r="F418" s="272" t="str">
        <f t="shared" si="6"/>
        <v>-</v>
      </c>
      <c r="G418" s="13"/>
    </row>
    <row r="419" spans="1:7" x14ac:dyDescent="0.2">
      <c r="A419" s="276" t="s">
        <v>3310</v>
      </c>
      <c r="B419" s="277" t="s">
        <v>1619</v>
      </c>
      <c r="C419" s="278">
        <v>407</v>
      </c>
      <c r="D419" s="282">
        <f>D288+D412</f>
        <v>75821</v>
      </c>
      <c r="E419" s="282">
        <f>E288+E412</f>
        <v>62871</v>
      </c>
      <c r="F419" s="280">
        <f t="shared" si="6"/>
        <v>82.920299125572072</v>
      </c>
      <c r="G419" s="13"/>
    </row>
    <row r="420" spans="1:7" s="24" customFormat="1" ht="15" x14ac:dyDescent="0.2">
      <c r="A420" s="429" t="s">
        <v>2474</v>
      </c>
      <c r="B420" s="427"/>
      <c r="C420" s="427"/>
      <c r="D420" s="427"/>
      <c r="E420" s="427"/>
      <c r="F420" s="433"/>
    </row>
    <row r="421" spans="1:7" x14ac:dyDescent="0.2">
      <c r="A421" s="263">
        <v>8</v>
      </c>
      <c r="B421" s="264" t="s">
        <v>1317</v>
      </c>
      <c r="C421" s="265">
        <v>408</v>
      </c>
      <c r="D421" s="266">
        <f>D422+D461+D474+D487+D519</f>
        <v>0</v>
      </c>
      <c r="E421" s="266">
        <f>E422+E461+E474+E487+E519</f>
        <v>0</v>
      </c>
      <c r="F421" s="267" t="str">
        <f t="shared" ref="F421:F484" si="7">IF(D421&lt;&gt;0,IF(E421/D421&gt;=100,"&gt;&gt;100",E421/D421*100),"-")</f>
        <v>-</v>
      </c>
      <c r="G421" s="13"/>
    </row>
    <row r="422" spans="1:7" ht="24" x14ac:dyDescent="0.2">
      <c r="A422" s="268">
        <v>81</v>
      </c>
      <c r="B422" s="275" t="s">
        <v>1318</v>
      </c>
      <c r="C422" s="270">
        <v>409</v>
      </c>
      <c r="D422" s="271">
        <f>D423+D428+D431+D435+D437+D444+D449+D457</f>
        <v>0</v>
      </c>
      <c r="E422" s="271">
        <f>E423+E428+E431+E435+E437+E444+E449+E457</f>
        <v>0</v>
      </c>
      <c r="F422" s="272" t="str">
        <f t="shared" si="7"/>
        <v>-</v>
      </c>
      <c r="G422" s="13"/>
    </row>
    <row r="423" spans="1:7" ht="24" x14ac:dyDescent="0.2">
      <c r="A423" s="268">
        <v>811</v>
      </c>
      <c r="B423" s="269" t="s">
        <v>1319</v>
      </c>
      <c r="C423" s="270">
        <v>410</v>
      </c>
      <c r="D423" s="271">
        <f>SUM(D424:D427)</f>
        <v>0</v>
      </c>
      <c r="E423" s="271">
        <f>SUM(E424:E427)</f>
        <v>0</v>
      </c>
      <c r="F423" s="272" t="str">
        <f t="shared" si="7"/>
        <v>-</v>
      </c>
      <c r="G423" s="13"/>
    </row>
    <row r="424" spans="1:7" x14ac:dyDescent="0.2">
      <c r="A424" s="268">
        <v>8113</v>
      </c>
      <c r="B424" s="269" t="s">
        <v>3931</v>
      </c>
      <c r="C424" s="270">
        <v>411</v>
      </c>
      <c r="D424" s="273"/>
      <c r="E424" s="273"/>
      <c r="F424" s="272" t="str">
        <f t="shared" si="7"/>
        <v>-</v>
      </c>
      <c r="G424" s="13"/>
    </row>
    <row r="425" spans="1:7" x14ac:dyDescent="0.2">
      <c r="A425" s="268">
        <v>8114</v>
      </c>
      <c r="B425" s="269" t="s">
        <v>1241</v>
      </c>
      <c r="C425" s="270">
        <v>412</v>
      </c>
      <c r="D425" s="273"/>
      <c r="E425" s="273"/>
      <c r="F425" s="272" t="str">
        <f t="shared" si="7"/>
        <v>-</v>
      </c>
      <c r="G425" s="13"/>
    </row>
    <row r="426" spans="1:7" x14ac:dyDescent="0.2">
      <c r="A426" s="268">
        <v>8115</v>
      </c>
      <c r="B426" s="269" t="s">
        <v>1242</v>
      </c>
      <c r="C426" s="270">
        <v>413</v>
      </c>
      <c r="D426" s="273"/>
      <c r="E426" s="273"/>
      <c r="F426" s="272" t="str">
        <f t="shared" si="7"/>
        <v>-</v>
      </c>
      <c r="G426" s="13"/>
    </row>
    <row r="427" spans="1:7" x14ac:dyDescent="0.2">
      <c r="A427" s="268">
        <v>8116</v>
      </c>
      <c r="B427" s="269" t="s">
        <v>1243</v>
      </c>
      <c r="C427" s="270">
        <v>414</v>
      </c>
      <c r="D427" s="273"/>
      <c r="E427" s="273"/>
      <c r="F427" s="272" t="str">
        <f t="shared" si="7"/>
        <v>-</v>
      </c>
      <c r="G427" s="13"/>
    </row>
    <row r="428" spans="1:7" ht="24" x14ac:dyDescent="0.2">
      <c r="A428" s="268">
        <v>812</v>
      </c>
      <c r="B428" s="269" t="s">
        <v>1320</v>
      </c>
      <c r="C428" s="270">
        <v>415</v>
      </c>
      <c r="D428" s="271">
        <f>SUM(D429:D430)</f>
        <v>0</v>
      </c>
      <c r="E428" s="271">
        <f>SUM(E429:E430)</f>
        <v>0</v>
      </c>
      <c r="F428" s="272" t="str">
        <f t="shared" si="7"/>
        <v>-</v>
      </c>
      <c r="G428" s="13"/>
    </row>
    <row r="429" spans="1:7" x14ac:dyDescent="0.2">
      <c r="A429" s="268">
        <v>8121</v>
      </c>
      <c r="B429" s="274" t="s">
        <v>1078</v>
      </c>
      <c r="C429" s="270">
        <v>416</v>
      </c>
      <c r="D429" s="273"/>
      <c r="E429" s="273"/>
      <c r="F429" s="272" t="str">
        <f t="shared" si="7"/>
        <v>-</v>
      </c>
      <c r="G429" s="13"/>
    </row>
    <row r="430" spans="1:7" x14ac:dyDescent="0.2">
      <c r="A430" s="268">
        <v>8122</v>
      </c>
      <c r="B430" s="274" t="s">
        <v>1079</v>
      </c>
      <c r="C430" s="270">
        <v>417</v>
      </c>
      <c r="D430" s="273"/>
      <c r="E430" s="273"/>
      <c r="F430" s="272" t="str">
        <f t="shared" si="7"/>
        <v>-</v>
      </c>
      <c r="G430" s="13"/>
    </row>
    <row r="431" spans="1:7" ht="24" x14ac:dyDescent="0.2">
      <c r="A431" s="268">
        <v>813</v>
      </c>
      <c r="B431" s="269" t="s">
        <v>1321</v>
      </c>
      <c r="C431" s="270">
        <v>418</v>
      </c>
      <c r="D431" s="271">
        <f>SUM(D432:D434)</f>
        <v>0</v>
      </c>
      <c r="E431" s="271">
        <f>SUM(E432:E434)</f>
        <v>0</v>
      </c>
      <c r="F431" s="272" t="str">
        <f t="shared" si="7"/>
        <v>-</v>
      </c>
      <c r="G431" s="13"/>
    </row>
    <row r="432" spans="1:7" x14ac:dyDescent="0.2">
      <c r="A432" s="268">
        <v>8132</v>
      </c>
      <c r="B432" s="269" t="s">
        <v>3768</v>
      </c>
      <c r="C432" s="270">
        <v>419</v>
      </c>
      <c r="D432" s="273"/>
      <c r="E432" s="273"/>
      <c r="F432" s="272" t="str">
        <f t="shared" si="7"/>
        <v>-</v>
      </c>
      <c r="G432" s="13"/>
    </row>
    <row r="433" spans="1:7" x14ac:dyDescent="0.2">
      <c r="A433" s="268">
        <v>8133</v>
      </c>
      <c r="B433" s="269" t="s">
        <v>2499</v>
      </c>
      <c r="C433" s="270">
        <v>420</v>
      </c>
      <c r="D433" s="273"/>
      <c r="E433" s="273"/>
      <c r="F433" s="272" t="str">
        <f t="shared" si="7"/>
        <v>-</v>
      </c>
      <c r="G433" s="13"/>
    </row>
    <row r="434" spans="1:7" x14ac:dyDescent="0.2">
      <c r="A434" s="268">
        <v>8134</v>
      </c>
      <c r="B434" s="269" t="s">
        <v>2500</v>
      </c>
      <c r="C434" s="270">
        <v>421</v>
      </c>
      <c r="D434" s="273"/>
      <c r="E434" s="273"/>
      <c r="F434" s="272" t="str">
        <f t="shared" si="7"/>
        <v>-</v>
      </c>
      <c r="G434" s="13"/>
    </row>
    <row r="435" spans="1:7" x14ac:dyDescent="0.2">
      <c r="A435" s="268">
        <v>814</v>
      </c>
      <c r="B435" s="274" t="s">
        <v>1322</v>
      </c>
      <c r="C435" s="270">
        <v>422</v>
      </c>
      <c r="D435" s="271">
        <f>D436</f>
        <v>0</v>
      </c>
      <c r="E435" s="271">
        <f>E436</f>
        <v>0</v>
      </c>
      <c r="F435" s="272" t="str">
        <f t="shared" si="7"/>
        <v>-</v>
      </c>
      <c r="G435" s="13"/>
    </row>
    <row r="436" spans="1:7" x14ac:dyDescent="0.2">
      <c r="A436" s="268">
        <v>8141</v>
      </c>
      <c r="B436" s="269" t="s">
        <v>2501</v>
      </c>
      <c r="C436" s="270">
        <v>423</v>
      </c>
      <c r="D436" s="273"/>
      <c r="E436" s="273"/>
      <c r="F436" s="272" t="str">
        <f t="shared" si="7"/>
        <v>-</v>
      </c>
      <c r="G436" s="13"/>
    </row>
    <row r="437" spans="1:7" ht="24" x14ac:dyDescent="0.2">
      <c r="A437" s="268">
        <v>815</v>
      </c>
      <c r="B437" s="269" t="s">
        <v>1323</v>
      </c>
      <c r="C437" s="270">
        <v>424</v>
      </c>
      <c r="D437" s="271">
        <f>SUM(D438:D443)</f>
        <v>0</v>
      </c>
      <c r="E437" s="271">
        <f>SUM(E438:E443)</f>
        <v>0</v>
      </c>
      <c r="F437" s="272" t="str">
        <f t="shared" si="7"/>
        <v>-</v>
      </c>
      <c r="G437" s="13"/>
    </row>
    <row r="438" spans="1:7" x14ac:dyDescent="0.2">
      <c r="A438" s="268">
        <v>8153</v>
      </c>
      <c r="B438" s="269" t="s">
        <v>2502</v>
      </c>
      <c r="C438" s="270">
        <v>425</v>
      </c>
      <c r="D438" s="273"/>
      <c r="E438" s="273"/>
      <c r="F438" s="272" t="str">
        <f t="shared" si="7"/>
        <v>-</v>
      </c>
      <c r="G438" s="13"/>
    </row>
    <row r="439" spans="1:7" x14ac:dyDescent="0.2">
      <c r="A439" s="268">
        <v>8154</v>
      </c>
      <c r="B439" s="269" t="s">
        <v>2503</v>
      </c>
      <c r="C439" s="270">
        <v>426</v>
      </c>
      <c r="D439" s="273"/>
      <c r="E439" s="273"/>
      <c r="F439" s="272" t="str">
        <f t="shared" si="7"/>
        <v>-</v>
      </c>
      <c r="G439" s="13"/>
    </row>
    <row r="440" spans="1:7" x14ac:dyDescent="0.2">
      <c r="A440" s="268">
        <v>8155</v>
      </c>
      <c r="B440" s="269" t="s">
        <v>2504</v>
      </c>
      <c r="C440" s="270">
        <v>427</v>
      </c>
      <c r="D440" s="273"/>
      <c r="E440" s="273"/>
      <c r="F440" s="272" t="str">
        <f t="shared" si="7"/>
        <v>-</v>
      </c>
      <c r="G440" s="13"/>
    </row>
    <row r="441" spans="1:7" x14ac:dyDescent="0.2">
      <c r="A441" s="268">
        <v>8156</v>
      </c>
      <c r="B441" s="269" t="s">
        <v>2505</v>
      </c>
      <c r="C441" s="270">
        <v>428</v>
      </c>
      <c r="D441" s="273"/>
      <c r="E441" s="273"/>
      <c r="F441" s="272" t="str">
        <f t="shared" si="7"/>
        <v>-</v>
      </c>
      <c r="G441" s="13"/>
    </row>
    <row r="442" spans="1:7" x14ac:dyDescent="0.2">
      <c r="A442" s="268">
        <v>8157</v>
      </c>
      <c r="B442" s="269" t="s">
        <v>2506</v>
      </c>
      <c r="C442" s="270">
        <v>429</v>
      </c>
      <c r="D442" s="273"/>
      <c r="E442" s="273"/>
      <c r="F442" s="272" t="str">
        <f t="shared" si="7"/>
        <v>-</v>
      </c>
      <c r="G442" s="13"/>
    </row>
    <row r="443" spans="1:7" x14ac:dyDescent="0.2">
      <c r="A443" s="268">
        <v>8158</v>
      </c>
      <c r="B443" s="269" t="s">
        <v>4253</v>
      </c>
      <c r="C443" s="270">
        <v>430</v>
      </c>
      <c r="D443" s="273"/>
      <c r="E443" s="273"/>
      <c r="F443" s="272" t="str">
        <f t="shared" si="7"/>
        <v>-</v>
      </c>
      <c r="G443" s="13"/>
    </row>
    <row r="444" spans="1:7" ht="24" x14ac:dyDescent="0.2">
      <c r="A444" s="268">
        <v>816</v>
      </c>
      <c r="B444" s="269" t="s">
        <v>1324</v>
      </c>
      <c r="C444" s="270">
        <v>431</v>
      </c>
      <c r="D444" s="271">
        <f>SUM(D445:D448)</f>
        <v>0</v>
      </c>
      <c r="E444" s="271">
        <f>SUM(E445:E448)</f>
        <v>0</v>
      </c>
      <c r="F444" s="272" t="str">
        <f t="shared" si="7"/>
        <v>-</v>
      </c>
      <c r="G444" s="13"/>
    </row>
    <row r="445" spans="1:7" x14ac:dyDescent="0.2">
      <c r="A445" s="268">
        <v>8163</v>
      </c>
      <c r="B445" s="269" t="s">
        <v>4254</v>
      </c>
      <c r="C445" s="270">
        <v>432</v>
      </c>
      <c r="D445" s="273"/>
      <c r="E445" s="273"/>
      <c r="F445" s="272" t="str">
        <f t="shared" si="7"/>
        <v>-</v>
      </c>
      <c r="G445" s="13"/>
    </row>
    <row r="446" spans="1:7" x14ac:dyDescent="0.2">
      <c r="A446" s="268">
        <v>8164</v>
      </c>
      <c r="B446" s="269" t="s">
        <v>4255</v>
      </c>
      <c r="C446" s="270">
        <v>433</v>
      </c>
      <c r="D446" s="273"/>
      <c r="E446" s="273"/>
      <c r="F446" s="272" t="str">
        <f t="shared" si="7"/>
        <v>-</v>
      </c>
      <c r="G446" s="13"/>
    </row>
    <row r="447" spans="1:7" x14ac:dyDescent="0.2">
      <c r="A447" s="268">
        <v>8165</v>
      </c>
      <c r="B447" s="269" t="s">
        <v>4256</v>
      </c>
      <c r="C447" s="270">
        <v>434</v>
      </c>
      <c r="D447" s="273"/>
      <c r="E447" s="273"/>
      <c r="F447" s="272" t="str">
        <f t="shared" si="7"/>
        <v>-</v>
      </c>
      <c r="G447" s="13"/>
    </row>
    <row r="448" spans="1:7" x14ac:dyDescent="0.2">
      <c r="A448" s="268">
        <v>8166</v>
      </c>
      <c r="B448" s="269" t="s">
        <v>4257</v>
      </c>
      <c r="C448" s="270">
        <v>435</v>
      </c>
      <c r="D448" s="273"/>
      <c r="E448" s="273"/>
      <c r="F448" s="272" t="str">
        <f t="shared" si="7"/>
        <v>-</v>
      </c>
      <c r="G448" s="13"/>
    </row>
    <row r="449" spans="1:7" x14ac:dyDescent="0.2">
      <c r="A449" s="268">
        <v>817</v>
      </c>
      <c r="B449" s="269" t="s">
        <v>1325</v>
      </c>
      <c r="C449" s="270">
        <v>436</v>
      </c>
      <c r="D449" s="271">
        <f>SUM(D450:D456)</f>
        <v>0</v>
      </c>
      <c r="E449" s="271">
        <f>SUM(E450:E456)</f>
        <v>0</v>
      </c>
      <c r="F449" s="272" t="str">
        <f t="shared" si="7"/>
        <v>-</v>
      </c>
      <c r="G449" s="13"/>
    </row>
    <row r="450" spans="1:7" x14ac:dyDescent="0.2">
      <c r="A450" s="268">
        <v>8171</v>
      </c>
      <c r="B450" s="269" t="s">
        <v>2178</v>
      </c>
      <c r="C450" s="270">
        <v>437</v>
      </c>
      <c r="D450" s="273"/>
      <c r="E450" s="273"/>
      <c r="F450" s="272" t="str">
        <f t="shared" si="7"/>
        <v>-</v>
      </c>
      <c r="G450" s="13"/>
    </row>
    <row r="451" spans="1:7" x14ac:dyDescent="0.2">
      <c r="A451" s="268">
        <v>8172</v>
      </c>
      <c r="B451" s="269" t="s">
        <v>2179</v>
      </c>
      <c r="C451" s="270">
        <v>438</v>
      </c>
      <c r="D451" s="273"/>
      <c r="E451" s="273"/>
      <c r="F451" s="272" t="str">
        <f t="shared" si="7"/>
        <v>-</v>
      </c>
      <c r="G451" s="13"/>
    </row>
    <row r="452" spans="1:7" x14ac:dyDescent="0.2">
      <c r="A452" s="268">
        <v>8173</v>
      </c>
      <c r="B452" s="269" t="s">
        <v>2180</v>
      </c>
      <c r="C452" s="270">
        <v>439</v>
      </c>
      <c r="D452" s="273"/>
      <c r="E452" s="273"/>
      <c r="F452" s="272" t="str">
        <f t="shared" si="7"/>
        <v>-</v>
      </c>
      <c r="G452" s="13"/>
    </row>
    <row r="453" spans="1:7" x14ac:dyDescent="0.2">
      <c r="A453" s="268">
        <v>8174</v>
      </c>
      <c r="B453" s="269" t="s">
        <v>2181</v>
      </c>
      <c r="C453" s="270">
        <v>440</v>
      </c>
      <c r="D453" s="273"/>
      <c r="E453" s="273"/>
      <c r="F453" s="272" t="str">
        <f t="shared" si="7"/>
        <v>-</v>
      </c>
      <c r="G453" s="13"/>
    </row>
    <row r="454" spans="1:7" x14ac:dyDescent="0.2">
      <c r="A454" s="268">
        <v>8175</v>
      </c>
      <c r="B454" s="269" t="s">
        <v>2182</v>
      </c>
      <c r="C454" s="270">
        <v>441</v>
      </c>
      <c r="D454" s="273"/>
      <c r="E454" s="273"/>
      <c r="F454" s="272" t="str">
        <f t="shared" si="7"/>
        <v>-</v>
      </c>
      <c r="G454" s="13"/>
    </row>
    <row r="455" spans="1:7" x14ac:dyDescent="0.2">
      <c r="A455" s="268">
        <v>8176</v>
      </c>
      <c r="B455" s="269" t="s">
        <v>2183</v>
      </c>
      <c r="C455" s="270">
        <v>442</v>
      </c>
      <c r="D455" s="273"/>
      <c r="E455" s="273"/>
      <c r="F455" s="272" t="str">
        <f t="shared" si="7"/>
        <v>-</v>
      </c>
      <c r="G455" s="13"/>
    </row>
    <row r="456" spans="1:7" ht="24" x14ac:dyDescent="0.2">
      <c r="A456" s="268">
        <v>8177</v>
      </c>
      <c r="B456" s="275" t="s">
        <v>2184</v>
      </c>
      <c r="C456" s="270">
        <v>443</v>
      </c>
      <c r="D456" s="273"/>
      <c r="E456" s="273"/>
      <c r="F456" s="272" t="str">
        <f t="shared" si="7"/>
        <v>-</v>
      </c>
      <c r="G456" s="13"/>
    </row>
    <row r="457" spans="1:7" x14ac:dyDescent="0.2">
      <c r="A457" s="268" t="s">
        <v>1326</v>
      </c>
      <c r="B457" s="274" t="s">
        <v>1327</v>
      </c>
      <c r="C457" s="270">
        <v>444</v>
      </c>
      <c r="D457" s="271">
        <f>SUM(D458:D460)</f>
        <v>0</v>
      </c>
      <c r="E457" s="271">
        <f>SUM(E458:E460)</f>
        <v>0</v>
      </c>
      <c r="F457" s="272" t="str">
        <f t="shared" si="7"/>
        <v>-</v>
      </c>
      <c r="G457" s="13"/>
    </row>
    <row r="458" spans="1:7" x14ac:dyDescent="0.2">
      <c r="A458" s="268" t="s">
        <v>1328</v>
      </c>
      <c r="B458" s="274" t="s">
        <v>1329</v>
      </c>
      <c r="C458" s="270">
        <v>445</v>
      </c>
      <c r="D458" s="273"/>
      <c r="E458" s="273"/>
      <c r="F458" s="272" t="str">
        <f t="shared" si="7"/>
        <v>-</v>
      </c>
      <c r="G458" s="13"/>
    </row>
    <row r="459" spans="1:7" x14ac:dyDescent="0.2">
      <c r="A459" s="268" t="s">
        <v>1330</v>
      </c>
      <c r="B459" s="274" t="s">
        <v>1331</v>
      </c>
      <c r="C459" s="270">
        <v>446</v>
      </c>
      <c r="D459" s="273"/>
      <c r="E459" s="273"/>
      <c r="F459" s="272" t="str">
        <f t="shared" si="7"/>
        <v>-</v>
      </c>
      <c r="G459" s="13"/>
    </row>
    <row r="460" spans="1:7" x14ac:dyDescent="0.2">
      <c r="A460" s="268" t="s">
        <v>1332</v>
      </c>
      <c r="B460" s="274" t="s">
        <v>1333</v>
      </c>
      <c r="C460" s="270">
        <v>447</v>
      </c>
      <c r="D460" s="273"/>
      <c r="E460" s="273"/>
      <c r="F460" s="272" t="str">
        <f t="shared" si="7"/>
        <v>-</v>
      </c>
      <c r="G460" s="13"/>
    </row>
    <row r="461" spans="1:7" x14ac:dyDescent="0.2">
      <c r="A461" s="268">
        <v>82</v>
      </c>
      <c r="B461" s="269" t="s">
        <v>2102</v>
      </c>
      <c r="C461" s="270">
        <v>448</v>
      </c>
      <c r="D461" s="271">
        <f>D462+D465+D468+D471</f>
        <v>0</v>
      </c>
      <c r="E461" s="271">
        <f>E462+E465+E468+E471</f>
        <v>0</v>
      </c>
      <c r="F461" s="272" t="str">
        <f t="shared" si="7"/>
        <v>-</v>
      </c>
      <c r="G461" s="13"/>
    </row>
    <row r="462" spans="1:7" x14ac:dyDescent="0.2">
      <c r="A462" s="268">
        <v>821</v>
      </c>
      <c r="B462" s="269" t="s">
        <v>2103</v>
      </c>
      <c r="C462" s="270">
        <v>449</v>
      </c>
      <c r="D462" s="271">
        <f>SUM(D463:D464)</f>
        <v>0</v>
      </c>
      <c r="E462" s="271">
        <f>SUM(E463:E464)</f>
        <v>0</v>
      </c>
      <c r="F462" s="272" t="str">
        <f t="shared" si="7"/>
        <v>-</v>
      </c>
      <c r="G462" s="13"/>
    </row>
    <row r="463" spans="1:7" x14ac:dyDescent="0.2">
      <c r="A463" s="268">
        <v>8211</v>
      </c>
      <c r="B463" s="269" t="s">
        <v>2185</v>
      </c>
      <c r="C463" s="270">
        <v>450</v>
      </c>
      <c r="D463" s="273"/>
      <c r="E463" s="273"/>
      <c r="F463" s="272" t="str">
        <f t="shared" si="7"/>
        <v>-</v>
      </c>
      <c r="G463" s="13"/>
    </row>
    <row r="464" spans="1:7" x14ac:dyDescent="0.2">
      <c r="A464" s="268">
        <v>8212</v>
      </c>
      <c r="B464" s="269" t="s">
        <v>2186</v>
      </c>
      <c r="C464" s="270">
        <v>451</v>
      </c>
      <c r="D464" s="273"/>
      <c r="E464" s="273"/>
      <c r="F464" s="272" t="str">
        <f t="shared" si="7"/>
        <v>-</v>
      </c>
      <c r="G464" s="13"/>
    </row>
    <row r="465" spans="1:7" x14ac:dyDescent="0.2">
      <c r="A465" s="268">
        <v>822</v>
      </c>
      <c r="B465" s="269" t="s">
        <v>2104</v>
      </c>
      <c r="C465" s="270">
        <v>452</v>
      </c>
      <c r="D465" s="271">
        <f>SUM(D466:D467)</f>
        <v>0</v>
      </c>
      <c r="E465" s="271">
        <f>SUM(E466:E467)</f>
        <v>0</v>
      </c>
      <c r="F465" s="272" t="str">
        <f t="shared" si="7"/>
        <v>-</v>
      </c>
      <c r="G465" s="13"/>
    </row>
    <row r="466" spans="1:7" x14ac:dyDescent="0.2">
      <c r="A466" s="268">
        <v>8221</v>
      </c>
      <c r="B466" s="269" t="s">
        <v>1018</v>
      </c>
      <c r="C466" s="270">
        <v>453</v>
      </c>
      <c r="D466" s="273"/>
      <c r="E466" s="273"/>
      <c r="F466" s="272" t="str">
        <f t="shared" si="7"/>
        <v>-</v>
      </c>
      <c r="G466" s="13"/>
    </row>
    <row r="467" spans="1:7" x14ac:dyDescent="0.2">
      <c r="A467" s="268">
        <v>8222</v>
      </c>
      <c r="B467" s="269" t="s">
        <v>3102</v>
      </c>
      <c r="C467" s="270">
        <v>454</v>
      </c>
      <c r="D467" s="273"/>
      <c r="E467" s="273"/>
      <c r="F467" s="272" t="str">
        <f t="shared" si="7"/>
        <v>-</v>
      </c>
      <c r="G467" s="13"/>
    </row>
    <row r="468" spans="1:7" x14ac:dyDescent="0.2">
      <c r="A468" s="268">
        <v>823</v>
      </c>
      <c r="B468" s="269" t="s">
        <v>2105</v>
      </c>
      <c r="C468" s="270">
        <v>455</v>
      </c>
      <c r="D468" s="271">
        <f>SUM(D469:D470)</f>
        <v>0</v>
      </c>
      <c r="E468" s="271">
        <f>SUM(E469:E470)</f>
        <v>0</v>
      </c>
      <c r="F468" s="272" t="str">
        <f t="shared" si="7"/>
        <v>-</v>
      </c>
      <c r="G468" s="13"/>
    </row>
    <row r="469" spans="1:7" x14ac:dyDescent="0.2">
      <c r="A469" s="268">
        <v>8231</v>
      </c>
      <c r="B469" s="269" t="s">
        <v>3860</v>
      </c>
      <c r="C469" s="270">
        <v>456</v>
      </c>
      <c r="D469" s="273"/>
      <c r="E469" s="273"/>
      <c r="F469" s="272" t="str">
        <f t="shared" si="7"/>
        <v>-</v>
      </c>
      <c r="G469" s="13"/>
    </row>
    <row r="470" spans="1:7" x14ac:dyDescent="0.2">
      <c r="A470" s="268">
        <v>8232</v>
      </c>
      <c r="B470" s="269" t="s">
        <v>3861</v>
      </c>
      <c r="C470" s="270">
        <v>457</v>
      </c>
      <c r="D470" s="273"/>
      <c r="E470" s="273"/>
      <c r="F470" s="272" t="str">
        <f t="shared" si="7"/>
        <v>-</v>
      </c>
      <c r="G470" s="13"/>
    </row>
    <row r="471" spans="1:7" x14ac:dyDescent="0.2">
      <c r="A471" s="268">
        <v>824</v>
      </c>
      <c r="B471" s="269" t="s">
        <v>2106</v>
      </c>
      <c r="C471" s="270">
        <v>458</v>
      </c>
      <c r="D471" s="271">
        <f>SUM(D472:D473)</f>
        <v>0</v>
      </c>
      <c r="E471" s="271">
        <f>SUM(E472:E473)</f>
        <v>0</v>
      </c>
      <c r="F471" s="272" t="str">
        <f t="shared" si="7"/>
        <v>-</v>
      </c>
      <c r="G471" s="13"/>
    </row>
    <row r="472" spans="1:7" x14ac:dyDescent="0.2">
      <c r="A472" s="268">
        <v>8241</v>
      </c>
      <c r="B472" s="269" t="s">
        <v>3862</v>
      </c>
      <c r="C472" s="270">
        <v>459</v>
      </c>
      <c r="D472" s="273"/>
      <c r="E472" s="273"/>
      <c r="F472" s="272" t="str">
        <f t="shared" si="7"/>
        <v>-</v>
      </c>
      <c r="G472" s="13"/>
    </row>
    <row r="473" spans="1:7" x14ac:dyDescent="0.2">
      <c r="A473" s="268">
        <v>8242</v>
      </c>
      <c r="B473" s="269" t="s">
        <v>2942</v>
      </c>
      <c r="C473" s="270">
        <v>460</v>
      </c>
      <c r="D473" s="273"/>
      <c r="E473" s="273"/>
      <c r="F473" s="272" t="str">
        <f t="shared" si="7"/>
        <v>-</v>
      </c>
      <c r="G473" s="13"/>
    </row>
    <row r="474" spans="1:7" x14ac:dyDescent="0.2">
      <c r="A474" s="268">
        <v>83</v>
      </c>
      <c r="B474" s="269" t="s">
        <v>1080</v>
      </c>
      <c r="C474" s="270">
        <v>461</v>
      </c>
      <c r="D474" s="271">
        <f>D475+D479+D481+D484</f>
        <v>0</v>
      </c>
      <c r="E474" s="271">
        <f>E475+E479+E481+E484</f>
        <v>0</v>
      </c>
      <c r="F474" s="272" t="str">
        <f t="shared" si="7"/>
        <v>-</v>
      </c>
      <c r="G474" s="13"/>
    </row>
    <row r="475" spans="1:7" ht="24" x14ac:dyDescent="0.2">
      <c r="A475" s="268">
        <v>831</v>
      </c>
      <c r="B475" s="269" t="s">
        <v>1081</v>
      </c>
      <c r="C475" s="270">
        <v>462</v>
      </c>
      <c r="D475" s="271">
        <f>SUM(D476:D478)</f>
        <v>0</v>
      </c>
      <c r="E475" s="271">
        <f>SUM(E476:E478)</f>
        <v>0</v>
      </c>
      <c r="F475" s="272" t="str">
        <f t="shared" si="7"/>
        <v>-</v>
      </c>
      <c r="G475" s="13"/>
    </row>
    <row r="476" spans="1:7" x14ac:dyDescent="0.2">
      <c r="A476" s="268">
        <v>8312</v>
      </c>
      <c r="B476" s="269" t="s">
        <v>2187</v>
      </c>
      <c r="C476" s="270">
        <v>463</v>
      </c>
      <c r="D476" s="273"/>
      <c r="E476" s="273"/>
      <c r="F476" s="272" t="str">
        <f t="shared" si="7"/>
        <v>-</v>
      </c>
      <c r="G476" s="13"/>
    </row>
    <row r="477" spans="1:7" x14ac:dyDescent="0.2">
      <c r="A477" s="268">
        <v>8313</v>
      </c>
      <c r="B477" s="269" t="s">
        <v>2188</v>
      </c>
      <c r="C477" s="270">
        <v>464</v>
      </c>
      <c r="D477" s="273"/>
      <c r="E477" s="273"/>
      <c r="F477" s="272" t="str">
        <f t="shared" si="7"/>
        <v>-</v>
      </c>
      <c r="G477" s="13"/>
    </row>
    <row r="478" spans="1:7" x14ac:dyDescent="0.2">
      <c r="A478" s="268">
        <v>8314</v>
      </c>
      <c r="B478" s="269" t="s">
        <v>3746</v>
      </c>
      <c r="C478" s="270">
        <v>465</v>
      </c>
      <c r="D478" s="273"/>
      <c r="E478" s="273"/>
      <c r="F478" s="272" t="str">
        <f t="shared" si="7"/>
        <v>-</v>
      </c>
      <c r="G478" s="13"/>
    </row>
    <row r="479" spans="1:7" ht="24" x14ac:dyDescent="0.2">
      <c r="A479" s="268">
        <v>832</v>
      </c>
      <c r="B479" s="275" t="s">
        <v>1082</v>
      </c>
      <c r="C479" s="270">
        <v>466</v>
      </c>
      <c r="D479" s="271">
        <f>D480</f>
        <v>0</v>
      </c>
      <c r="E479" s="271">
        <f>E480</f>
        <v>0</v>
      </c>
      <c r="F479" s="272" t="str">
        <f t="shared" si="7"/>
        <v>-</v>
      </c>
      <c r="G479" s="13"/>
    </row>
    <row r="480" spans="1:7" x14ac:dyDescent="0.2">
      <c r="A480" s="268">
        <v>8321</v>
      </c>
      <c r="B480" s="269" t="s">
        <v>1827</v>
      </c>
      <c r="C480" s="270">
        <v>467</v>
      </c>
      <c r="D480" s="273"/>
      <c r="E480" s="273"/>
      <c r="F480" s="272" t="str">
        <f t="shared" si="7"/>
        <v>-</v>
      </c>
      <c r="G480" s="13"/>
    </row>
    <row r="481" spans="1:7" ht="24" x14ac:dyDescent="0.2">
      <c r="A481" s="268">
        <v>833</v>
      </c>
      <c r="B481" s="269" t="s">
        <v>2059</v>
      </c>
      <c r="C481" s="270">
        <v>468</v>
      </c>
      <c r="D481" s="271">
        <f>SUM(D482:D483)</f>
        <v>0</v>
      </c>
      <c r="E481" s="271">
        <f>SUM(E482:E483)</f>
        <v>0</v>
      </c>
      <c r="F481" s="272" t="str">
        <f t="shared" si="7"/>
        <v>-</v>
      </c>
      <c r="G481" s="13"/>
    </row>
    <row r="482" spans="1:7" ht="24" x14ac:dyDescent="0.2">
      <c r="A482" s="268">
        <v>8331</v>
      </c>
      <c r="B482" s="275" t="s">
        <v>3105</v>
      </c>
      <c r="C482" s="270">
        <v>469</v>
      </c>
      <c r="D482" s="273"/>
      <c r="E482" s="273"/>
      <c r="F482" s="272" t="str">
        <f t="shared" si="7"/>
        <v>-</v>
      </c>
      <c r="G482" s="13"/>
    </row>
    <row r="483" spans="1:7" x14ac:dyDescent="0.2">
      <c r="A483" s="268">
        <v>8332</v>
      </c>
      <c r="B483" s="269" t="s">
        <v>1991</v>
      </c>
      <c r="C483" s="270">
        <v>470</v>
      </c>
      <c r="D483" s="273"/>
      <c r="E483" s="273"/>
      <c r="F483" s="272" t="str">
        <f t="shared" si="7"/>
        <v>-</v>
      </c>
      <c r="G483" s="13"/>
    </row>
    <row r="484" spans="1:7" ht="24" x14ac:dyDescent="0.2">
      <c r="A484" s="268">
        <v>834</v>
      </c>
      <c r="B484" s="269" t="s">
        <v>2060</v>
      </c>
      <c r="C484" s="270">
        <v>471</v>
      </c>
      <c r="D484" s="271">
        <f>SUM(D485:D486)</f>
        <v>0</v>
      </c>
      <c r="E484" s="271">
        <f>SUM(E485:E486)</f>
        <v>0</v>
      </c>
      <c r="F484" s="272" t="str">
        <f t="shared" si="7"/>
        <v>-</v>
      </c>
      <c r="G484" s="13"/>
    </row>
    <row r="485" spans="1:7" x14ac:dyDescent="0.2">
      <c r="A485" s="268">
        <v>8341</v>
      </c>
      <c r="B485" s="269" t="s">
        <v>2767</v>
      </c>
      <c r="C485" s="270">
        <v>472</v>
      </c>
      <c r="D485" s="273"/>
      <c r="E485" s="273"/>
      <c r="F485" s="272" t="str">
        <f t="shared" ref="F485:F548" si="8">IF(D485&lt;&gt;0,IF(E485/D485&gt;=100,"&gt;&gt;100",E485/D485*100),"-")</f>
        <v>-</v>
      </c>
      <c r="G485" s="13"/>
    </row>
    <row r="486" spans="1:7" x14ac:dyDescent="0.2">
      <c r="A486" s="268">
        <v>8342</v>
      </c>
      <c r="B486" s="269" t="s">
        <v>2768</v>
      </c>
      <c r="C486" s="270">
        <v>473</v>
      </c>
      <c r="D486" s="273"/>
      <c r="E486" s="273"/>
      <c r="F486" s="272" t="str">
        <f t="shared" si="8"/>
        <v>-</v>
      </c>
      <c r="G486" s="13"/>
    </row>
    <row r="487" spans="1:7" x14ac:dyDescent="0.2">
      <c r="A487" s="268">
        <v>84</v>
      </c>
      <c r="B487" s="269" t="s">
        <v>2061</v>
      </c>
      <c r="C487" s="270">
        <v>474</v>
      </c>
      <c r="D487" s="271">
        <f>D488+D493+D497+D499+D506+D511</f>
        <v>0</v>
      </c>
      <c r="E487" s="271">
        <f>E488+E493+E497+E499+E506+E511</f>
        <v>0</v>
      </c>
      <c r="F487" s="272" t="str">
        <f t="shared" si="8"/>
        <v>-</v>
      </c>
      <c r="G487" s="13"/>
    </row>
    <row r="488" spans="1:7" ht="24" x14ac:dyDescent="0.2">
      <c r="A488" s="268">
        <v>841</v>
      </c>
      <c r="B488" s="269" t="s">
        <v>2062</v>
      </c>
      <c r="C488" s="270">
        <v>475</v>
      </c>
      <c r="D488" s="271">
        <f>SUM(D489:D492)</f>
        <v>0</v>
      </c>
      <c r="E488" s="271">
        <f>SUM(E489:E492)</f>
        <v>0</v>
      </c>
      <c r="F488" s="272" t="str">
        <f t="shared" si="8"/>
        <v>-</v>
      </c>
      <c r="G488" s="13"/>
    </row>
    <row r="489" spans="1:7" x14ac:dyDescent="0.2">
      <c r="A489" s="268">
        <v>8413</v>
      </c>
      <c r="B489" s="269" t="s">
        <v>3822</v>
      </c>
      <c r="C489" s="270">
        <v>476</v>
      </c>
      <c r="D489" s="273"/>
      <c r="E489" s="273"/>
      <c r="F489" s="272" t="str">
        <f t="shared" si="8"/>
        <v>-</v>
      </c>
      <c r="G489" s="13"/>
    </row>
    <row r="490" spans="1:7" x14ac:dyDescent="0.2">
      <c r="A490" s="268">
        <v>8414</v>
      </c>
      <c r="B490" s="269" t="s">
        <v>1992</v>
      </c>
      <c r="C490" s="270">
        <v>477</v>
      </c>
      <c r="D490" s="273"/>
      <c r="E490" s="273"/>
      <c r="F490" s="272" t="str">
        <f t="shared" si="8"/>
        <v>-</v>
      </c>
      <c r="G490" s="13"/>
    </row>
    <row r="491" spans="1:7" x14ac:dyDescent="0.2">
      <c r="A491" s="268">
        <v>8415</v>
      </c>
      <c r="B491" s="269" t="s">
        <v>1993</v>
      </c>
      <c r="C491" s="270">
        <v>478</v>
      </c>
      <c r="D491" s="273"/>
      <c r="E491" s="273"/>
      <c r="F491" s="272" t="str">
        <f t="shared" si="8"/>
        <v>-</v>
      </c>
      <c r="G491" s="13"/>
    </row>
    <row r="492" spans="1:7" x14ac:dyDescent="0.2">
      <c r="A492" s="268">
        <v>8416</v>
      </c>
      <c r="B492" s="269" t="s">
        <v>1727</v>
      </c>
      <c r="C492" s="270">
        <v>479</v>
      </c>
      <c r="D492" s="273"/>
      <c r="E492" s="273"/>
      <c r="F492" s="272" t="str">
        <f t="shared" si="8"/>
        <v>-</v>
      </c>
      <c r="G492" s="13"/>
    </row>
    <row r="493" spans="1:7" ht="24" x14ac:dyDescent="0.2">
      <c r="A493" s="268">
        <v>842</v>
      </c>
      <c r="B493" s="269" t="s">
        <v>2063</v>
      </c>
      <c r="C493" s="270">
        <v>480</v>
      </c>
      <c r="D493" s="271">
        <f>SUM(D494:D496)</f>
        <v>0</v>
      </c>
      <c r="E493" s="271">
        <f>SUM(E494:E496)</f>
        <v>0</v>
      </c>
      <c r="F493" s="272" t="str">
        <f t="shared" si="8"/>
        <v>-</v>
      </c>
      <c r="G493" s="13"/>
    </row>
    <row r="494" spans="1:7" x14ac:dyDescent="0.2">
      <c r="A494" s="268">
        <v>8422</v>
      </c>
      <c r="B494" s="269" t="s">
        <v>1728</v>
      </c>
      <c r="C494" s="270">
        <v>481</v>
      </c>
      <c r="D494" s="273"/>
      <c r="E494" s="273"/>
      <c r="F494" s="272" t="str">
        <f t="shared" si="8"/>
        <v>-</v>
      </c>
      <c r="G494" s="13"/>
    </row>
    <row r="495" spans="1:7" x14ac:dyDescent="0.2">
      <c r="A495" s="268">
        <v>8423</v>
      </c>
      <c r="B495" s="269" t="s">
        <v>1729</v>
      </c>
      <c r="C495" s="270">
        <v>482</v>
      </c>
      <c r="D495" s="273"/>
      <c r="E495" s="273"/>
      <c r="F495" s="272" t="str">
        <f t="shared" si="8"/>
        <v>-</v>
      </c>
      <c r="G495" s="13"/>
    </row>
    <row r="496" spans="1:7" x14ac:dyDescent="0.2">
      <c r="A496" s="268">
        <v>8424</v>
      </c>
      <c r="B496" s="269" t="s">
        <v>1730</v>
      </c>
      <c r="C496" s="270">
        <v>483</v>
      </c>
      <c r="D496" s="273"/>
      <c r="E496" s="273"/>
      <c r="F496" s="272" t="str">
        <f t="shared" si="8"/>
        <v>-</v>
      </c>
      <c r="G496" s="13"/>
    </row>
    <row r="497" spans="1:7" x14ac:dyDescent="0.2">
      <c r="A497" s="268">
        <v>843</v>
      </c>
      <c r="B497" s="269" t="s">
        <v>2064</v>
      </c>
      <c r="C497" s="270">
        <v>484</v>
      </c>
      <c r="D497" s="271">
        <f>D498</f>
        <v>0</v>
      </c>
      <c r="E497" s="271">
        <f>E498</f>
        <v>0</v>
      </c>
      <c r="F497" s="272" t="str">
        <f t="shared" si="8"/>
        <v>-</v>
      </c>
      <c r="G497" s="13"/>
    </row>
    <row r="498" spans="1:7" x14ac:dyDescent="0.2">
      <c r="A498" s="268">
        <v>8431</v>
      </c>
      <c r="B498" s="269" t="s">
        <v>1520</v>
      </c>
      <c r="C498" s="270">
        <v>485</v>
      </c>
      <c r="D498" s="273"/>
      <c r="E498" s="273"/>
      <c r="F498" s="272" t="str">
        <f t="shared" si="8"/>
        <v>-</v>
      </c>
      <c r="G498" s="13"/>
    </row>
    <row r="499" spans="1:7" ht="24" x14ac:dyDescent="0.2">
      <c r="A499" s="268">
        <v>844</v>
      </c>
      <c r="B499" s="269" t="s">
        <v>2065</v>
      </c>
      <c r="C499" s="270">
        <v>486</v>
      </c>
      <c r="D499" s="271">
        <f>SUM(D500:D505)</f>
        <v>0</v>
      </c>
      <c r="E499" s="271">
        <f>SUM(E500:E505)</f>
        <v>0</v>
      </c>
      <c r="F499" s="272" t="str">
        <f t="shared" si="8"/>
        <v>-</v>
      </c>
      <c r="G499" s="13"/>
    </row>
    <row r="500" spans="1:7" x14ac:dyDescent="0.2">
      <c r="A500" s="268">
        <v>8443</v>
      </c>
      <c r="B500" s="269" t="s">
        <v>1731</v>
      </c>
      <c r="C500" s="270">
        <v>487</v>
      </c>
      <c r="D500" s="273"/>
      <c r="E500" s="273"/>
      <c r="F500" s="272" t="str">
        <f t="shared" si="8"/>
        <v>-</v>
      </c>
      <c r="G500" s="13"/>
    </row>
    <row r="501" spans="1:7" x14ac:dyDescent="0.2">
      <c r="A501" s="268">
        <v>8444</v>
      </c>
      <c r="B501" s="269" t="s">
        <v>1732</v>
      </c>
      <c r="C501" s="270">
        <v>488</v>
      </c>
      <c r="D501" s="273"/>
      <c r="E501" s="273"/>
      <c r="F501" s="272" t="str">
        <f t="shared" si="8"/>
        <v>-</v>
      </c>
      <c r="G501" s="13"/>
    </row>
    <row r="502" spans="1:7" x14ac:dyDescent="0.2">
      <c r="A502" s="268">
        <v>8445</v>
      </c>
      <c r="B502" s="269" t="s">
        <v>1733</v>
      </c>
      <c r="C502" s="270">
        <v>489</v>
      </c>
      <c r="D502" s="273"/>
      <c r="E502" s="273"/>
      <c r="F502" s="272" t="str">
        <f t="shared" si="8"/>
        <v>-</v>
      </c>
      <c r="G502" s="13"/>
    </row>
    <row r="503" spans="1:7" x14ac:dyDescent="0.2">
      <c r="A503" s="268">
        <v>8446</v>
      </c>
      <c r="B503" s="269" t="s">
        <v>1734</v>
      </c>
      <c r="C503" s="270">
        <v>490</v>
      </c>
      <c r="D503" s="273"/>
      <c r="E503" s="273"/>
      <c r="F503" s="272" t="str">
        <f t="shared" si="8"/>
        <v>-</v>
      </c>
      <c r="G503" s="13"/>
    </row>
    <row r="504" spans="1:7" x14ac:dyDescent="0.2">
      <c r="A504" s="268">
        <v>8447</v>
      </c>
      <c r="B504" s="269" t="s">
        <v>1735</v>
      </c>
      <c r="C504" s="270">
        <v>491</v>
      </c>
      <c r="D504" s="273"/>
      <c r="E504" s="273"/>
      <c r="F504" s="272" t="str">
        <f t="shared" si="8"/>
        <v>-</v>
      </c>
      <c r="G504" s="13"/>
    </row>
    <row r="505" spans="1:7" x14ac:dyDescent="0.2">
      <c r="A505" s="268">
        <v>8448</v>
      </c>
      <c r="B505" s="269" t="s">
        <v>1736</v>
      </c>
      <c r="C505" s="270">
        <v>492</v>
      </c>
      <c r="D505" s="273"/>
      <c r="E505" s="273"/>
      <c r="F505" s="272" t="str">
        <f t="shared" si="8"/>
        <v>-</v>
      </c>
      <c r="G505" s="13"/>
    </row>
    <row r="506" spans="1:7" x14ac:dyDescent="0.2">
      <c r="A506" s="268">
        <v>845</v>
      </c>
      <c r="B506" s="274" t="s">
        <v>2066</v>
      </c>
      <c r="C506" s="270">
        <v>493</v>
      </c>
      <c r="D506" s="271">
        <f>SUM(D507:D510)</f>
        <v>0</v>
      </c>
      <c r="E506" s="271">
        <f>SUM(E507:E510)</f>
        <v>0</v>
      </c>
      <c r="F506" s="272" t="str">
        <f t="shared" si="8"/>
        <v>-</v>
      </c>
      <c r="G506" s="13"/>
    </row>
    <row r="507" spans="1:7" x14ac:dyDescent="0.2">
      <c r="A507" s="268">
        <v>8453</v>
      </c>
      <c r="B507" s="269" t="s">
        <v>3368</v>
      </c>
      <c r="C507" s="270">
        <v>494</v>
      </c>
      <c r="D507" s="273"/>
      <c r="E507" s="273"/>
      <c r="F507" s="272" t="str">
        <f t="shared" si="8"/>
        <v>-</v>
      </c>
      <c r="G507" s="13"/>
    </row>
    <row r="508" spans="1:7" x14ac:dyDescent="0.2">
      <c r="A508" s="268">
        <v>8454</v>
      </c>
      <c r="B508" s="269" t="s">
        <v>3369</v>
      </c>
      <c r="C508" s="270">
        <v>495</v>
      </c>
      <c r="D508" s="273"/>
      <c r="E508" s="273"/>
      <c r="F508" s="272" t="str">
        <f t="shared" si="8"/>
        <v>-</v>
      </c>
      <c r="G508" s="13"/>
    </row>
    <row r="509" spans="1:7" x14ac:dyDescent="0.2">
      <c r="A509" s="268">
        <v>8455</v>
      </c>
      <c r="B509" s="269" t="s">
        <v>3370</v>
      </c>
      <c r="C509" s="270">
        <v>496</v>
      </c>
      <c r="D509" s="273"/>
      <c r="E509" s="273"/>
      <c r="F509" s="272" t="str">
        <f t="shared" si="8"/>
        <v>-</v>
      </c>
      <c r="G509" s="13"/>
    </row>
    <row r="510" spans="1:7" x14ac:dyDescent="0.2">
      <c r="A510" s="268">
        <v>8456</v>
      </c>
      <c r="B510" s="269" t="s">
        <v>3371</v>
      </c>
      <c r="C510" s="270">
        <v>497</v>
      </c>
      <c r="D510" s="273"/>
      <c r="E510" s="273"/>
      <c r="F510" s="272" t="str">
        <f t="shared" si="8"/>
        <v>-</v>
      </c>
      <c r="G510" s="13"/>
    </row>
    <row r="511" spans="1:7" x14ac:dyDescent="0.2">
      <c r="A511" s="268">
        <v>847</v>
      </c>
      <c r="B511" s="269" t="s">
        <v>2067</v>
      </c>
      <c r="C511" s="270">
        <v>498</v>
      </c>
      <c r="D511" s="271">
        <f>SUM(D512:D518)</f>
        <v>0</v>
      </c>
      <c r="E511" s="271">
        <f>SUM(E512:E518)</f>
        <v>0</v>
      </c>
      <c r="F511" s="272" t="str">
        <f t="shared" si="8"/>
        <v>-</v>
      </c>
      <c r="G511" s="13"/>
    </row>
    <row r="512" spans="1:7" x14ac:dyDescent="0.2">
      <c r="A512" s="268">
        <v>8471</v>
      </c>
      <c r="B512" s="269" t="s">
        <v>3372</v>
      </c>
      <c r="C512" s="270">
        <v>499</v>
      </c>
      <c r="D512" s="273"/>
      <c r="E512" s="273"/>
      <c r="F512" s="272" t="str">
        <f t="shared" si="8"/>
        <v>-</v>
      </c>
      <c r="G512" s="13"/>
    </row>
    <row r="513" spans="1:7" x14ac:dyDescent="0.2">
      <c r="A513" s="268">
        <v>8472</v>
      </c>
      <c r="B513" s="269" t="s">
        <v>3373</v>
      </c>
      <c r="C513" s="270">
        <v>500</v>
      </c>
      <c r="D513" s="273"/>
      <c r="E513" s="273"/>
      <c r="F513" s="272" t="str">
        <f t="shared" si="8"/>
        <v>-</v>
      </c>
      <c r="G513" s="13"/>
    </row>
    <row r="514" spans="1:7" x14ac:dyDescent="0.2">
      <c r="A514" s="268">
        <v>8473</v>
      </c>
      <c r="B514" s="269" t="s">
        <v>3374</v>
      </c>
      <c r="C514" s="270">
        <v>501</v>
      </c>
      <c r="D514" s="273"/>
      <c r="E514" s="273"/>
      <c r="F514" s="272" t="str">
        <f t="shared" si="8"/>
        <v>-</v>
      </c>
      <c r="G514" s="13"/>
    </row>
    <row r="515" spans="1:7" x14ac:dyDescent="0.2">
      <c r="A515" s="268">
        <v>8474</v>
      </c>
      <c r="B515" s="269" t="s">
        <v>3375</v>
      </c>
      <c r="C515" s="270">
        <v>502</v>
      </c>
      <c r="D515" s="273"/>
      <c r="E515" s="273"/>
      <c r="F515" s="272" t="str">
        <f t="shared" si="8"/>
        <v>-</v>
      </c>
      <c r="G515" s="13"/>
    </row>
    <row r="516" spans="1:7" x14ac:dyDescent="0.2">
      <c r="A516" s="268">
        <v>8475</v>
      </c>
      <c r="B516" s="269" t="s">
        <v>3376</v>
      </c>
      <c r="C516" s="270">
        <v>503</v>
      </c>
      <c r="D516" s="273"/>
      <c r="E516" s="273"/>
      <c r="F516" s="272" t="str">
        <f t="shared" si="8"/>
        <v>-</v>
      </c>
      <c r="G516" s="13"/>
    </row>
    <row r="517" spans="1:7" x14ac:dyDescent="0.2">
      <c r="A517" s="268">
        <v>8476</v>
      </c>
      <c r="B517" s="269" t="s">
        <v>2068</v>
      </c>
      <c r="C517" s="270">
        <v>504</v>
      </c>
      <c r="D517" s="273"/>
      <c r="E517" s="273"/>
      <c r="F517" s="272" t="str">
        <f t="shared" si="8"/>
        <v>-</v>
      </c>
      <c r="G517" s="13"/>
    </row>
    <row r="518" spans="1:7" ht="24" x14ac:dyDescent="0.2">
      <c r="A518" s="268" t="s">
        <v>2069</v>
      </c>
      <c r="B518" s="269" t="s">
        <v>2070</v>
      </c>
      <c r="C518" s="270">
        <v>505</v>
      </c>
      <c r="D518" s="273"/>
      <c r="E518" s="273"/>
      <c r="F518" s="272" t="str">
        <f t="shared" si="8"/>
        <v>-</v>
      </c>
      <c r="G518" s="13"/>
    </row>
    <row r="519" spans="1:7" x14ac:dyDescent="0.2">
      <c r="A519" s="268">
        <v>85</v>
      </c>
      <c r="B519" s="269" t="s">
        <v>2071</v>
      </c>
      <c r="C519" s="270">
        <v>506</v>
      </c>
      <c r="D519" s="271">
        <f>D520+D523+D526+D529</f>
        <v>0</v>
      </c>
      <c r="E519" s="271">
        <f>E520+E523+E526+E529</f>
        <v>0</v>
      </c>
      <c r="F519" s="272" t="str">
        <f t="shared" si="8"/>
        <v>-</v>
      </c>
      <c r="G519" s="13"/>
    </row>
    <row r="520" spans="1:7" x14ac:dyDescent="0.2">
      <c r="A520" s="268">
        <v>851</v>
      </c>
      <c r="B520" s="269" t="s">
        <v>2072</v>
      </c>
      <c r="C520" s="270">
        <v>507</v>
      </c>
      <c r="D520" s="271">
        <f>SUM(D521:D522)</f>
        <v>0</v>
      </c>
      <c r="E520" s="271">
        <f>SUM(E521:E522)</f>
        <v>0</v>
      </c>
      <c r="F520" s="272" t="str">
        <f t="shared" si="8"/>
        <v>-</v>
      </c>
      <c r="G520" s="13"/>
    </row>
    <row r="521" spans="1:7" x14ac:dyDescent="0.2">
      <c r="A521" s="268">
        <v>8511</v>
      </c>
      <c r="B521" s="269" t="s">
        <v>3377</v>
      </c>
      <c r="C521" s="270">
        <v>508</v>
      </c>
      <c r="D521" s="273"/>
      <c r="E521" s="273"/>
      <c r="F521" s="272" t="str">
        <f t="shared" si="8"/>
        <v>-</v>
      </c>
      <c r="G521" s="13"/>
    </row>
    <row r="522" spans="1:7" x14ac:dyDescent="0.2">
      <c r="A522" s="268">
        <v>8512</v>
      </c>
      <c r="B522" s="269" t="s">
        <v>3378</v>
      </c>
      <c r="C522" s="270">
        <v>509</v>
      </c>
      <c r="D522" s="273"/>
      <c r="E522" s="273"/>
      <c r="F522" s="272" t="str">
        <f t="shared" si="8"/>
        <v>-</v>
      </c>
      <c r="G522" s="13"/>
    </row>
    <row r="523" spans="1:7" x14ac:dyDescent="0.2">
      <c r="A523" s="268">
        <v>852</v>
      </c>
      <c r="B523" s="269" t="s">
        <v>2073</v>
      </c>
      <c r="C523" s="270">
        <v>510</v>
      </c>
      <c r="D523" s="271">
        <f>SUM(D524:D525)</f>
        <v>0</v>
      </c>
      <c r="E523" s="271">
        <f>SUM(E524:E525)</f>
        <v>0</v>
      </c>
      <c r="F523" s="272" t="str">
        <f t="shared" si="8"/>
        <v>-</v>
      </c>
      <c r="G523" s="13"/>
    </row>
    <row r="524" spans="1:7" x14ac:dyDescent="0.2">
      <c r="A524" s="268">
        <v>8521</v>
      </c>
      <c r="B524" s="269" t="s">
        <v>3379</v>
      </c>
      <c r="C524" s="270">
        <v>511</v>
      </c>
      <c r="D524" s="273"/>
      <c r="E524" s="273"/>
      <c r="F524" s="272" t="str">
        <f t="shared" si="8"/>
        <v>-</v>
      </c>
      <c r="G524" s="13"/>
    </row>
    <row r="525" spans="1:7" x14ac:dyDescent="0.2">
      <c r="A525" s="268">
        <v>8522</v>
      </c>
      <c r="B525" s="269" t="s">
        <v>3380</v>
      </c>
      <c r="C525" s="270">
        <v>512</v>
      </c>
      <c r="D525" s="273"/>
      <c r="E525" s="273"/>
      <c r="F525" s="272" t="str">
        <f t="shared" si="8"/>
        <v>-</v>
      </c>
      <c r="G525" s="13"/>
    </row>
    <row r="526" spans="1:7" x14ac:dyDescent="0.2">
      <c r="A526" s="268">
        <v>853</v>
      </c>
      <c r="B526" s="269" t="s">
        <v>1177</v>
      </c>
      <c r="C526" s="270">
        <v>513</v>
      </c>
      <c r="D526" s="271">
        <f>SUM(D527:D528)</f>
        <v>0</v>
      </c>
      <c r="E526" s="271">
        <f>SUM(E527:E528)</f>
        <v>0</v>
      </c>
      <c r="F526" s="272" t="str">
        <f t="shared" si="8"/>
        <v>-</v>
      </c>
      <c r="G526" s="13"/>
    </row>
    <row r="527" spans="1:7" x14ac:dyDescent="0.2">
      <c r="A527" s="268">
        <v>8531</v>
      </c>
      <c r="B527" s="269" t="s">
        <v>3381</v>
      </c>
      <c r="C527" s="270">
        <v>514</v>
      </c>
      <c r="D527" s="273"/>
      <c r="E527" s="273"/>
      <c r="F527" s="272" t="str">
        <f t="shared" si="8"/>
        <v>-</v>
      </c>
      <c r="G527" s="13"/>
    </row>
    <row r="528" spans="1:7" x14ac:dyDescent="0.2">
      <c r="A528" s="268">
        <v>8532</v>
      </c>
      <c r="B528" s="269" t="s">
        <v>2445</v>
      </c>
      <c r="C528" s="270">
        <v>515</v>
      </c>
      <c r="D528" s="273"/>
      <c r="E528" s="273"/>
      <c r="F528" s="272" t="str">
        <f t="shared" si="8"/>
        <v>-</v>
      </c>
      <c r="G528" s="13"/>
    </row>
    <row r="529" spans="1:7" x14ac:dyDescent="0.2">
      <c r="A529" s="268">
        <v>854</v>
      </c>
      <c r="B529" s="269" t="s">
        <v>1178</v>
      </c>
      <c r="C529" s="270">
        <v>516</v>
      </c>
      <c r="D529" s="271">
        <f>SUM(D530:D531)</f>
        <v>0</v>
      </c>
      <c r="E529" s="271">
        <f>SUM(E530:E531)</f>
        <v>0</v>
      </c>
      <c r="F529" s="272" t="str">
        <f t="shared" si="8"/>
        <v>-</v>
      </c>
      <c r="G529" s="13"/>
    </row>
    <row r="530" spans="1:7" x14ac:dyDescent="0.2">
      <c r="A530" s="268">
        <v>8541</v>
      </c>
      <c r="B530" s="269" t="s">
        <v>2602</v>
      </c>
      <c r="C530" s="270">
        <v>517</v>
      </c>
      <c r="D530" s="273"/>
      <c r="E530" s="273"/>
      <c r="F530" s="272" t="str">
        <f t="shared" si="8"/>
        <v>-</v>
      </c>
      <c r="G530" s="13"/>
    </row>
    <row r="531" spans="1:7" x14ac:dyDescent="0.2">
      <c r="A531" s="268">
        <v>8542</v>
      </c>
      <c r="B531" s="269" t="s">
        <v>2803</v>
      </c>
      <c r="C531" s="270">
        <v>518</v>
      </c>
      <c r="D531" s="273"/>
      <c r="E531" s="273"/>
      <c r="F531" s="272" t="str">
        <f t="shared" si="8"/>
        <v>-</v>
      </c>
      <c r="G531" s="13"/>
    </row>
    <row r="532" spans="1:7" x14ac:dyDescent="0.2">
      <c r="A532" s="268">
        <v>5</v>
      </c>
      <c r="B532" s="269" t="s">
        <v>1179</v>
      </c>
      <c r="C532" s="270">
        <v>519</v>
      </c>
      <c r="D532" s="271">
        <f>D533+D572+D585+D598+D630</f>
        <v>0</v>
      </c>
      <c r="E532" s="271">
        <f>E533+E572+E585+E598+E630</f>
        <v>0</v>
      </c>
      <c r="F532" s="272" t="str">
        <f t="shared" si="8"/>
        <v>-</v>
      </c>
      <c r="G532" s="13"/>
    </row>
    <row r="533" spans="1:7" x14ac:dyDescent="0.2">
      <c r="A533" s="268">
        <v>51</v>
      </c>
      <c r="B533" s="269" t="s">
        <v>1180</v>
      </c>
      <c r="C533" s="270">
        <v>520</v>
      </c>
      <c r="D533" s="271">
        <f>D534+D539+D542+D546+D548+D555+D560+D568</f>
        <v>0</v>
      </c>
      <c r="E533" s="271">
        <f>E534+E539+E542+E546+E548+E555+E560+E568</f>
        <v>0</v>
      </c>
      <c r="F533" s="272" t="str">
        <f t="shared" si="8"/>
        <v>-</v>
      </c>
      <c r="G533" s="13"/>
    </row>
    <row r="534" spans="1:7" ht="24" x14ac:dyDescent="0.2">
      <c r="A534" s="268">
        <v>511</v>
      </c>
      <c r="B534" s="269" t="s">
        <v>1429</v>
      </c>
      <c r="C534" s="270">
        <v>521</v>
      </c>
      <c r="D534" s="271">
        <f>SUM(D535:D538)</f>
        <v>0</v>
      </c>
      <c r="E534" s="271">
        <f>SUM(E535:E538)</f>
        <v>0</v>
      </c>
      <c r="F534" s="272" t="str">
        <f t="shared" si="8"/>
        <v>-</v>
      </c>
      <c r="G534" s="13"/>
    </row>
    <row r="535" spans="1:7" x14ac:dyDescent="0.2">
      <c r="A535" s="268">
        <v>5113</v>
      </c>
      <c r="B535" s="269" t="s">
        <v>1793</v>
      </c>
      <c r="C535" s="270">
        <v>522</v>
      </c>
      <c r="D535" s="273"/>
      <c r="E535" s="273"/>
      <c r="F535" s="272" t="str">
        <f t="shared" si="8"/>
        <v>-</v>
      </c>
      <c r="G535" s="13"/>
    </row>
    <row r="536" spans="1:7" x14ac:dyDescent="0.2">
      <c r="A536" s="268">
        <v>5114</v>
      </c>
      <c r="B536" s="269" t="s">
        <v>2603</v>
      </c>
      <c r="C536" s="270">
        <v>523</v>
      </c>
      <c r="D536" s="273"/>
      <c r="E536" s="273"/>
      <c r="F536" s="272" t="str">
        <f t="shared" si="8"/>
        <v>-</v>
      </c>
      <c r="G536" s="13"/>
    </row>
    <row r="537" spans="1:7" x14ac:dyDescent="0.2">
      <c r="A537" s="268">
        <v>5115</v>
      </c>
      <c r="B537" s="269" t="s">
        <v>2604</v>
      </c>
      <c r="C537" s="270">
        <v>524</v>
      </c>
      <c r="D537" s="273"/>
      <c r="E537" s="273"/>
      <c r="F537" s="272" t="str">
        <f t="shared" si="8"/>
        <v>-</v>
      </c>
      <c r="G537" s="13"/>
    </row>
    <row r="538" spans="1:7" x14ac:dyDescent="0.2">
      <c r="A538" s="268">
        <v>5116</v>
      </c>
      <c r="B538" s="269" t="s">
        <v>2605</v>
      </c>
      <c r="C538" s="270">
        <v>525</v>
      </c>
      <c r="D538" s="273"/>
      <c r="E538" s="273"/>
      <c r="F538" s="272" t="str">
        <f t="shared" si="8"/>
        <v>-</v>
      </c>
      <c r="G538" s="13"/>
    </row>
    <row r="539" spans="1:7" x14ac:dyDescent="0.2">
      <c r="A539" s="268">
        <v>512</v>
      </c>
      <c r="B539" s="274" t="s">
        <v>1083</v>
      </c>
      <c r="C539" s="270">
        <v>526</v>
      </c>
      <c r="D539" s="271">
        <f>SUM(D540:D541)</f>
        <v>0</v>
      </c>
      <c r="E539" s="271">
        <f>SUM(E540:E541)</f>
        <v>0</v>
      </c>
      <c r="F539" s="272" t="str">
        <f t="shared" si="8"/>
        <v>-</v>
      </c>
      <c r="G539" s="13"/>
    </row>
    <row r="540" spans="1:7" x14ac:dyDescent="0.2">
      <c r="A540" s="268">
        <v>5121</v>
      </c>
      <c r="B540" s="269" t="s">
        <v>1794</v>
      </c>
      <c r="C540" s="270">
        <v>527</v>
      </c>
      <c r="D540" s="273"/>
      <c r="E540" s="273"/>
      <c r="F540" s="272" t="str">
        <f t="shared" si="8"/>
        <v>-</v>
      </c>
      <c r="G540" s="13"/>
    </row>
    <row r="541" spans="1:7" x14ac:dyDescent="0.2">
      <c r="A541" s="268">
        <v>5122</v>
      </c>
      <c r="B541" s="269" t="s">
        <v>1795</v>
      </c>
      <c r="C541" s="270">
        <v>528</v>
      </c>
      <c r="D541" s="273"/>
      <c r="E541" s="273"/>
      <c r="F541" s="272" t="str">
        <f t="shared" si="8"/>
        <v>-</v>
      </c>
      <c r="G541" s="13"/>
    </row>
    <row r="542" spans="1:7" ht="24" x14ac:dyDescent="0.2">
      <c r="A542" s="268">
        <v>513</v>
      </c>
      <c r="B542" s="269" t="s">
        <v>1084</v>
      </c>
      <c r="C542" s="270">
        <v>529</v>
      </c>
      <c r="D542" s="271">
        <f>SUM(D543:D545)</f>
        <v>0</v>
      </c>
      <c r="E542" s="271">
        <f>SUM(E543:E545)</f>
        <v>0</v>
      </c>
      <c r="F542" s="272" t="str">
        <f t="shared" si="8"/>
        <v>-</v>
      </c>
      <c r="G542" s="13"/>
    </row>
    <row r="543" spans="1:7" x14ac:dyDescent="0.2">
      <c r="A543" s="268">
        <v>5132</v>
      </c>
      <c r="B543" s="269" t="s">
        <v>3385</v>
      </c>
      <c r="C543" s="270">
        <v>530</v>
      </c>
      <c r="D543" s="273"/>
      <c r="E543" s="273"/>
      <c r="F543" s="272" t="str">
        <f t="shared" si="8"/>
        <v>-</v>
      </c>
      <c r="G543" s="13"/>
    </row>
    <row r="544" spans="1:7" x14ac:dyDescent="0.2">
      <c r="A544" s="281">
        <v>5133</v>
      </c>
      <c r="B544" s="269" t="s">
        <v>3386</v>
      </c>
      <c r="C544" s="270">
        <v>531</v>
      </c>
      <c r="D544" s="273"/>
      <c r="E544" s="273"/>
      <c r="F544" s="272" t="str">
        <f t="shared" si="8"/>
        <v>-</v>
      </c>
      <c r="G544" s="13"/>
    </row>
    <row r="545" spans="1:7" x14ac:dyDescent="0.2">
      <c r="A545" s="281">
        <v>5134</v>
      </c>
      <c r="B545" s="269" t="s">
        <v>3387</v>
      </c>
      <c r="C545" s="270">
        <v>532</v>
      </c>
      <c r="D545" s="273"/>
      <c r="E545" s="273"/>
      <c r="F545" s="272" t="str">
        <f t="shared" si="8"/>
        <v>-</v>
      </c>
      <c r="G545" s="13"/>
    </row>
    <row r="546" spans="1:7" x14ac:dyDescent="0.2">
      <c r="A546" s="268">
        <v>514</v>
      </c>
      <c r="B546" s="274" t="s">
        <v>1085</v>
      </c>
      <c r="C546" s="270">
        <v>533</v>
      </c>
      <c r="D546" s="271">
        <f>D547</f>
        <v>0</v>
      </c>
      <c r="E546" s="271">
        <f>E547</f>
        <v>0</v>
      </c>
      <c r="F546" s="272" t="str">
        <f t="shared" si="8"/>
        <v>-</v>
      </c>
      <c r="G546" s="13"/>
    </row>
    <row r="547" spans="1:7" x14ac:dyDescent="0.2">
      <c r="A547" s="268">
        <v>5141</v>
      </c>
      <c r="B547" s="269" t="s">
        <v>1796</v>
      </c>
      <c r="C547" s="270">
        <v>534</v>
      </c>
      <c r="D547" s="273"/>
      <c r="E547" s="273"/>
      <c r="F547" s="272" t="str">
        <f t="shared" si="8"/>
        <v>-</v>
      </c>
      <c r="G547" s="13"/>
    </row>
    <row r="548" spans="1:7" ht="24" x14ac:dyDescent="0.2">
      <c r="A548" s="268">
        <v>515</v>
      </c>
      <c r="B548" s="269" t="s">
        <v>1086</v>
      </c>
      <c r="C548" s="270">
        <v>535</v>
      </c>
      <c r="D548" s="271">
        <f>SUM(D549:D554)</f>
        <v>0</v>
      </c>
      <c r="E548" s="271">
        <f>SUM(E549:E554)</f>
        <v>0</v>
      </c>
      <c r="F548" s="272" t="str">
        <f t="shared" si="8"/>
        <v>-</v>
      </c>
      <c r="G548" s="13"/>
    </row>
    <row r="549" spans="1:7" x14ac:dyDescent="0.2">
      <c r="A549" s="268">
        <v>5153</v>
      </c>
      <c r="B549" s="269" t="s">
        <v>3388</v>
      </c>
      <c r="C549" s="270">
        <v>536</v>
      </c>
      <c r="D549" s="273"/>
      <c r="E549" s="273"/>
      <c r="F549" s="272" t="str">
        <f t="shared" ref="F549:F612" si="9">IF(D549&lt;&gt;0,IF(E549/D549&gt;=100,"&gt;&gt;100",E549/D549*100),"-")</f>
        <v>-</v>
      </c>
      <c r="G549" s="13"/>
    </row>
    <row r="550" spans="1:7" x14ac:dyDescent="0.2">
      <c r="A550" s="268">
        <v>5154</v>
      </c>
      <c r="B550" s="269" t="s">
        <v>3389</v>
      </c>
      <c r="C550" s="270">
        <v>537</v>
      </c>
      <c r="D550" s="273"/>
      <c r="E550" s="273"/>
      <c r="F550" s="272" t="str">
        <f t="shared" si="9"/>
        <v>-</v>
      </c>
      <c r="G550" s="13"/>
    </row>
    <row r="551" spans="1:7" x14ac:dyDescent="0.2">
      <c r="A551" s="268">
        <v>5155</v>
      </c>
      <c r="B551" s="269" t="s">
        <v>3390</v>
      </c>
      <c r="C551" s="270">
        <v>538</v>
      </c>
      <c r="D551" s="273"/>
      <c r="E551" s="273"/>
      <c r="F551" s="272" t="str">
        <f t="shared" si="9"/>
        <v>-</v>
      </c>
      <c r="G551" s="13"/>
    </row>
    <row r="552" spans="1:7" x14ac:dyDescent="0.2">
      <c r="A552" s="268">
        <v>5156</v>
      </c>
      <c r="B552" s="269" t="s">
        <v>3391</v>
      </c>
      <c r="C552" s="270">
        <v>539</v>
      </c>
      <c r="D552" s="273"/>
      <c r="E552" s="273"/>
      <c r="F552" s="272" t="str">
        <f t="shared" si="9"/>
        <v>-</v>
      </c>
      <c r="G552" s="13"/>
    </row>
    <row r="553" spans="1:7" x14ac:dyDescent="0.2">
      <c r="A553" s="268">
        <v>5157</v>
      </c>
      <c r="B553" s="269" t="s">
        <v>3392</v>
      </c>
      <c r="C553" s="270">
        <v>540</v>
      </c>
      <c r="D553" s="273"/>
      <c r="E553" s="273"/>
      <c r="F553" s="272" t="str">
        <f t="shared" si="9"/>
        <v>-</v>
      </c>
      <c r="G553" s="13"/>
    </row>
    <row r="554" spans="1:7" x14ac:dyDescent="0.2">
      <c r="A554" s="268">
        <v>5158</v>
      </c>
      <c r="B554" s="269" t="s">
        <v>3393</v>
      </c>
      <c r="C554" s="270">
        <v>541</v>
      </c>
      <c r="D554" s="273"/>
      <c r="E554" s="273"/>
      <c r="F554" s="272" t="str">
        <f t="shared" si="9"/>
        <v>-</v>
      </c>
      <c r="G554" s="13"/>
    </row>
    <row r="555" spans="1:7" ht="24" x14ac:dyDescent="0.2">
      <c r="A555" s="268">
        <v>516</v>
      </c>
      <c r="B555" s="269" t="s">
        <v>1087</v>
      </c>
      <c r="C555" s="270">
        <v>542</v>
      </c>
      <c r="D555" s="271">
        <f>SUM(D556:D559)</f>
        <v>0</v>
      </c>
      <c r="E555" s="271">
        <f>SUM(E556:E559)</f>
        <v>0</v>
      </c>
      <c r="F555" s="272" t="str">
        <f t="shared" si="9"/>
        <v>-</v>
      </c>
      <c r="G555" s="13"/>
    </row>
    <row r="556" spans="1:7" x14ac:dyDescent="0.2">
      <c r="A556" s="268">
        <v>5163</v>
      </c>
      <c r="B556" s="269" t="s">
        <v>3394</v>
      </c>
      <c r="C556" s="270">
        <v>543</v>
      </c>
      <c r="D556" s="273"/>
      <c r="E556" s="273"/>
      <c r="F556" s="272" t="str">
        <f t="shared" si="9"/>
        <v>-</v>
      </c>
      <c r="G556" s="13"/>
    </row>
    <row r="557" spans="1:7" x14ac:dyDescent="0.2">
      <c r="A557" s="268">
        <v>5164</v>
      </c>
      <c r="B557" s="269" t="s">
        <v>3395</v>
      </c>
      <c r="C557" s="270">
        <v>544</v>
      </c>
      <c r="D557" s="273"/>
      <c r="E557" s="273"/>
      <c r="F557" s="272" t="str">
        <f t="shared" si="9"/>
        <v>-</v>
      </c>
      <c r="G557" s="13"/>
    </row>
    <row r="558" spans="1:7" x14ac:dyDescent="0.2">
      <c r="A558" s="268">
        <v>5165</v>
      </c>
      <c r="B558" s="269" t="s">
        <v>3396</v>
      </c>
      <c r="C558" s="270">
        <v>545</v>
      </c>
      <c r="D558" s="273"/>
      <c r="E558" s="273"/>
      <c r="F558" s="272" t="str">
        <f t="shared" si="9"/>
        <v>-</v>
      </c>
      <c r="G558" s="13"/>
    </row>
    <row r="559" spans="1:7" x14ac:dyDescent="0.2">
      <c r="A559" s="268">
        <v>5166</v>
      </c>
      <c r="B559" s="269" t="s">
        <v>3397</v>
      </c>
      <c r="C559" s="270">
        <v>546</v>
      </c>
      <c r="D559" s="273"/>
      <c r="E559" s="273"/>
      <c r="F559" s="272" t="str">
        <f t="shared" si="9"/>
        <v>-</v>
      </c>
      <c r="G559" s="13"/>
    </row>
    <row r="560" spans="1:7" x14ac:dyDescent="0.2">
      <c r="A560" s="268">
        <v>517</v>
      </c>
      <c r="B560" s="269" t="s">
        <v>1088</v>
      </c>
      <c r="C560" s="270">
        <v>547</v>
      </c>
      <c r="D560" s="271">
        <f>SUM(D561:D567)</f>
        <v>0</v>
      </c>
      <c r="E560" s="271">
        <f>SUM(E561:E567)</f>
        <v>0</v>
      </c>
      <c r="F560" s="272" t="str">
        <f t="shared" si="9"/>
        <v>-</v>
      </c>
      <c r="G560" s="13"/>
    </row>
    <row r="561" spans="1:7" x14ac:dyDescent="0.2">
      <c r="A561" s="268">
        <v>5171</v>
      </c>
      <c r="B561" s="269" t="s">
        <v>3398</v>
      </c>
      <c r="C561" s="270">
        <v>548</v>
      </c>
      <c r="D561" s="273"/>
      <c r="E561" s="273"/>
      <c r="F561" s="272" t="str">
        <f t="shared" si="9"/>
        <v>-</v>
      </c>
      <c r="G561" s="13"/>
    </row>
    <row r="562" spans="1:7" x14ac:dyDescent="0.2">
      <c r="A562" s="268">
        <v>5172</v>
      </c>
      <c r="B562" s="269" t="s">
        <v>3399</v>
      </c>
      <c r="C562" s="270">
        <v>549</v>
      </c>
      <c r="D562" s="273"/>
      <c r="E562" s="273"/>
      <c r="F562" s="272" t="str">
        <f t="shared" si="9"/>
        <v>-</v>
      </c>
      <c r="G562" s="13"/>
    </row>
    <row r="563" spans="1:7" x14ac:dyDescent="0.2">
      <c r="A563" s="268">
        <v>5173</v>
      </c>
      <c r="B563" s="269" t="s">
        <v>3400</v>
      </c>
      <c r="C563" s="270">
        <v>550</v>
      </c>
      <c r="D563" s="273"/>
      <c r="E563" s="273"/>
      <c r="F563" s="272" t="str">
        <f t="shared" si="9"/>
        <v>-</v>
      </c>
      <c r="G563" s="13"/>
    </row>
    <row r="564" spans="1:7" x14ac:dyDescent="0.2">
      <c r="A564" s="268">
        <v>5174</v>
      </c>
      <c r="B564" s="269" t="s">
        <v>2808</v>
      </c>
      <c r="C564" s="270">
        <v>551</v>
      </c>
      <c r="D564" s="273"/>
      <c r="E564" s="273"/>
      <c r="F564" s="272" t="str">
        <f t="shared" si="9"/>
        <v>-</v>
      </c>
      <c r="G564" s="13"/>
    </row>
    <row r="565" spans="1:7" x14ac:dyDescent="0.2">
      <c r="A565" s="268">
        <v>5175</v>
      </c>
      <c r="B565" s="269" t="s">
        <v>2809</v>
      </c>
      <c r="C565" s="270">
        <v>552</v>
      </c>
      <c r="D565" s="273"/>
      <c r="E565" s="273"/>
      <c r="F565" s="272" t="str">
        <f t="shared" si="9"/>
        <v>-</v>
      </c>
      <c r="G565" s="13"/>
    </row>
    <row r="566" spans="1:7" x14ac:dyDescent="0.2">
      <c r="A566" s="268">
        <v>5176</v>
      </c>
      <c r="B566" s="269" t="s">
        <v>2810</v>
      </c>
      <c r="C566" s="270">
        <v>553</v>
      </c>
      <c r="D566" s="273"/>
      <c r="E566" s="273"/>
      <c r="F566" s="272" t="str">
        <f t="shared" si="9"/>
        <v>-</v>
      </c>
      <c r="G566" s="13"/>
    </row>
    <row r="567" spans="1:7" x14ac:dyDescent="0.2">
      <c r="A567" s="268">
        <v>5177</v>
      </c>
      <c r="B567" s="274" t="s">
        <v>2811</v>
      </c>
      <c r="C567" s="270">
        <v>554</v>
      </c>
      <c r="D567" s="273"/>
      <c r="E567" s="273"/>
      <c r="F567" s="272" t="str">
        <f t="shared" si="9"/>
        <v>-</v>
      </c>
      <c r="G567" s="13"/>
    </row>
    <row r="568" spans="1:7" x14ac:dyDescent="0.2">
      <c r="A568" s="268" t="s">
        <v>1089</v>
      </c>
      <c r="B568" s="269" t="s">
        <v>1090</v>
      </c>
      <c r="C568" s="270">
        <v>555</v>
      </c>
      <c r="D568" s="271">
        <f>SUM(D569:D571)</f>
        <v>0</v>
      </c>
      <c r="E568" s="271">
        <f>SUM(E569:E571)</f>
        <v>0</v>
      </c>
      <c r="F568" s="272" t="str">
        <f t="shared" si="9"/>
        <v>-</v>
      </c>
      <c r="G568" s="13"/>
    </row>
    <row r="569" spans="1:7" x14ac:dyDescent="0.2">
      <c r="A569" s="268" t="s">
        <v>1091</v>
      </c>
      <c r="B569" s="269" t="s">
        <v>1092</v>
      </c>
      <c r="C569" s="270">
        <v>556</v>
      </c>
      <c r="D569" s="273"/>
      <c r="E569" s="273"/>
      <c r="F569" s="272" t="str">
        <f t="shared" si="9"/>
        <v>-</v>
      </c>
      <c r="G569" s="13"/>
    </row>
    <row r="570" spans="1:7" x14ac:dyDescent="0.2">
      <c r="A570" s="268" t="s">
        <v>1093</v>
      </c>
      <c r="B570" s="269" t="s">
        <v>1094</v>
      </c>
      <c r="C570" s="270">
        <v>557</v>
      </c>
      <c r="D570" s="273"/>
      <c r="E570" s="273"/>
      <c r="F570" s="272" t="str">
        <f t="shared" si="9"/>
        <v>-</v>
      </c>
      <c r="G570" s="13"/>
    </row>
    <row r="571" spans="1:7" x14ac:dyDescent="0.2">
      <c r="A571" s="268" t="s">
        <v>1095</v>
      </c>
      <c r="B571" s="269" t="s">
        <v>1096</v>
      </c>
      <c r="C571" s="270">
        <v>558</v>
      </c>
      <c r="D571" s="273"/>
      <c r="E571" s="273"/>
      <c r="F571" s="272" t="str">
        <f t="shared" si="9"/>
        <v>-</v>
      </c>
      <c r="G571" s="13"/>
    </row>
    <row r="572" spans="1:7" x14ac:dyDescent="0.2">
      <c r="A572" s="268">
        <v>52</v>
      </c>
      <c r="B572" s="269" t="s">
        <v>1097</v>
      </c>
      <c r="C572" s="270">
        <v>559</v>
      </c>
      <c r="D572" s="271">
        <f>D573+D576+D579+D582</f>
        <v>0</v>
      </c>
      <c r="E572" s="271">
        <f>E573+E576+E579+E582</f>
        <v>0</v>
      </c>
      <c r="F572" s="272" t="str">
        <f t="shared" si="9"/>
        <v>-</v>
      </c>
      <c r="G572" s="13"/>
    </row>
    <row r="573" spans="1:7" x14ac:dyDescent="0.2">
      <c r="A573" s="268">
        <v>521</v>
      </c>
      <c r="B573" s="269" t="s">
        <v>1098</v>
      </c>
      <c r="C573" s="270">
        <v>560</v>
      </c>
      <c r="D573" s="271">
        <f>SUM(D574:D575)</f>
        <v>0</v>
      </c>
      <c r="E573" s="271">
        <f>SUM(E574:E575)</f>
        <v>0</v>
      </c>
      <c r="F573" s="272" t="str">
        <f t="shared" si="9"/>
        <v>-</v>
      </c>
      <c r="G573" s="13"/>
    </row>
    <row r="574" spans="1:7" x14ac:dyDescent="0.2">
      <c r="A574" s="268">
        <v>5211</v>
      </c>
      <c r="B574" s="269" t="s">
        <v>1406</v>
      </c>
      <c r="C574" s="270">
        <v>561</v>
      </c>
      <c r="D574" s="273"/>
      <c r="E574" s="273"/>
      <c r="F574" s="272" t="str">
        <f t="shared" si="9"/>
        <v>-</v>
      </c>
      <c r="G574" s="13"/>
    </row>
    <row r="575" spans="1:7" x14ac:dyDescent="0.2">
      <c r="A575" s="268">
        <v>5212</v>
      </c>
      <c r="B575" s="269" t="s">
        <v>1185</v>
      </c>
      <c r="C575" s="270">
        <v>562</v>
      </c>
      <c r="D575" s="273"/>
      <c r="E575" s="273"/>
      <c r="F575" s="272" t="str">
        <f t="shared" si="9"/>
        <v>-</v>
      </c>
      <c r="G575" s="13"/>
    </row>
    <row r="576" spans="1:7" x14ac:dyDescent="0.2">
      <c r="A576" s="268">
        <v>522</v>
      </c>
      <c r="B576" s="269" t="s">
        <v>1099</v>
      </c>
      <c r="C576" s="270">
        <v>563</v>
      </c>
      <c r="D576" s="271">
        <f>SUM(D577:D578)</f>
        <v>0</v>
      </c>
      <c r="E576" s="271">
        <f>SUM(E577:E578)</f>
        <v>0</v>
      </c>
      <c r="F576" s="272" t="str">
        <f t="shared" si="9"/>
        <v>-</v>
      </c>
      <c r="G576" s="13"/>
    </row>
    <row r="577" spans="1:7" x14ac:dyDescent="0.2">
      <c r="A577" s="268">
        <v>5221</v>
      </c>
      <c r="B577" s="269" t="s">
        <v>1018</v>
      </c>
      <c r="C577" s="270">
        <v>564</v>
      </c>
      <c r="D577" s="273"/>
      <c r="E577" s="273"/>
      <c r="F577" s="272" t="str">
        <f t="shared" si="9"/>
        <v>-</v>
      </c>
      <c r="G577" s="13"/>
    </row>
    <row r="578" spans="1:7" x14ac:dyDescent="0.2">
      <c r="A578" s="268">
        <v>5222</v>
      </c>
      <c r="B578" s="269" t="s">
        <v>3102</v>
      </c>
      <c r="C578" s="270">
        <v>565</v>
      </c>
      <c r="D578" s="273"/>
      <c r="E578" s="273"/>
      <c r="F578" s="272" t="str">
        <f t="shared" si="9"/>
        <v>-</v>
      </c>
      <c r="G578" s="13"/>
    </row>
    <row r="579" spans="1:7" x14ac:dyDescent="0.2">
      <c r="A579" s="268">
        <v>523</v>
      </c>
      <c r="B579" s="269" t="s">
        <v>1100</v>
      </c>
      <c r="C579" s="270">
        <v>566</v>
      </c>
      <c r="D579" s="271">
        <f>SUM(D580:D581)</f>
        <v>0</v>
      </c>
      <c r="E579" s="271">
        <f>SUM(E580:E581)</f>
        <v>0</v>
      </c>
      <c r="F579" s="272" t="str">
        <f t="shared" si="9"/>
        <v>-</v>
      </c>
      <c r="G579" s="13"/>
    </row>
    <row r="580" spans="1:7" x14ac:dyDescent="0.2">
      <c r="A580" s="268">
        <v>5231</v>
      </c>
      <c r="B580" s="269" t="s">
        <v>3860</v>
      </c>
      <c r="C580" s="270">
        <v>567</v>
      </c>
      <c r="D580" s="273"/>
      <c r="E580" s="273"/>
      <c r="F580" s="272" t="str">
        <f t="shared" si="9"/>
        <v>-</v>
      </c>
      <c r="G580" s="13"/>
    </row>
    <row r="581" spans="1:7" x14ac:dyDescent="0.2">
      <c r="A581" s="268">
        <v>5232</v>
      </c>
      <c r="B581" s="269" t="s">
        <v>3861</v>
      </c>
      <c r="C581" s="270">
        <v>568</v>
      </c>
      <c r="D581" s="273"/>
      <c r="E581" s="273"/>
      <c r="F581" s="272" t="str">
        <f t="shared" si="9"/>
        <v>-</v>
      </c>
      <c r="G581" s="13"/>
    </row>
    <row r="582" spans="1:7" x14ac:dyDescent="0.2">
      <c r="A582" s="268">
        <v>524</v>
      </c>
      <c r="B582" s="269" t="s">
        <v>1101</v>
      </c>
      <c r="C582" s="270">
        <v>569</v>
      </c>
      <c r="D582" s="271">
        <f>SUM(D583:D584)</f>
        <v>0</v>
      </c>
      <c r="E582" s="271">
        <f>SUM(E583:E584)</f>
        <v>0</v>
      </c>
      <c r="F582" s="272" t="str">
        <f t="shared" si="9"/>
        <v>-</v>
      </c>
      <c r="G582" s="13"/>
    </row>
    <row r="583" spans="1:7" x14ac:dyDescent="0.2">
      <c r="A583" s="281">
        <v>5241</v>
      </c>
      <c r="B583" s="269" t="s">
        <v>1542</v>
      </c>
      <c r="C583" s="270">
        <v>570</v>
      </c>
      <c r="D583" s="273"/>
      <c r="E583" s="273"/>
      <c r="F583" s="272" t="str">
        <f t="shared" si="9"/>
        <v>-</v>
      </c>
      <c r="G583" s="13"/>
    </row>
    <row r="584" spans="1:7" x14ac:dyDescent="0.2">
      <c r="A584" s="281">
        <v>5242</v>
      </c>
      <c r="B584" s="269" t="s">
        <v>2803</v>
      </c>
      <c r="C584" s="270">
        <v>571</v>
      </c>
      <c r="D584" s="273"/>
      <c r="E584" s="273"/>
      <c r="F584" s="272" t="str">
        <f t="shared" si="9"/>
        <v>-</v>
      </c>
      <c r="G584" s="13"/>
    </row>
    <row r="585" spans="1:7" x14ac:dyDescent="0.2">
      <c r="A585" s="268">
        <v>53</v>
      </c>
      <c r="B585" s="269" t="s">
        <v>1102</v>
      </c>
      <c r="C585" s="270">
        <v>572</v>
      </c>
      <c r="D585" s="271">
        <f>D586+D590+D592+D595</f>
        <v>0</v>
      </c>
      <c r="E585" s="271">
        <f>E586+E590+E592+E595</f>
        <v>0</v>
      </c>
      <c r="F585" s="272" t="str">
        <f t="shared" si="9"/>
        <v>-</v>
      </c>
      <c r="G585" s="13"/>
    </row>
    <row r="586" spans="1:7" ht="24" x14ac:dyDescent="0.2">
      <c r="A586" s="268">
        <v>531</v>
      </c>
      <c r="B586" s="275" t="s">
        <v>1103</v>
      </c>
      <c r="C586" s="270">
        <v>573</v>
      </c>
      <c r="D586" s="271">
        <f>SUM(D587:D589)</f>
        <v>0</v>
      </c>
      <c r="E586" s="271">
        <f>SUM(E587:E589)</f>
        <v>0</v>
      </c>
      <c r="F586" s="272" t="str">
        <f t="shared" si="9"/>
        <v>-</v>
      </c>
      <c r="G586" s="13"/>
    </row>
    <row r="587" spans="1:7" x14ac:dyDescent="0.2">
      <c r="A587" s="268">
        <v>5312</v>
      </c>
      <c r="B587" s="269" t="s">
        <v>2187</v>
      </c>
      <c r="C587" s="270">
        <v>574</v>
      </c>
      <c r="D587" s="273"/>
      <c r="E587" s="273"/>
      <c r="F587" s="272" t="str">
        <f t="shared" si="9"/>
        <v>-</v>
      </c>
      <c r="G587" s="13"/>
    </row>
    <row r="588" spans="1:7" x14ac:dyDescent="0.2">
      <c r="A588" s="268">
        <v>5313</v>
      </c>
      <c r="B588" s="269" t="s">
        <v>2188</v>
      </c>
      <c r="C588" s="270">
        <v>575</v>
      </c>
      <c r="D588" s="273"/>
      <c r="E588" s="273"/>
      <c r="F588" s="272" t="str">
        <f t="shared" si="9"/>
        <v>-</v>
      </c>
      <c r="G588" s="13"/>
    </row>
    <row r="589" spans="1:7" x14ac:dyDescent="0.2">
      <c r="A589" s="268">
        <v>5314</v>
      </c>
      <c r="B589" s="269" t="s">
        <v>3746</v>
      </c>
      <c r="C589" s="270">
        <v>576</v>
      </c>
      <c r="D589" s="273"/>
      <c r="E589" s="273"/>
      <c r="F589" s="272" t="str">
        <f t="shared" si="9"/>
        <v>-</v>
      </c>
      <c r="G589" s="13"/>
    </row>
    <row r="590" spans="1:7" x14ac:dyDescent="0.2">
      <c r="A590" s="268">
        <v>532</v>
      </c>
      <c r="B590" s="269" t="s">
        <v>1104</v>
      </c>
      <c r="C590" s="270">
        <v>577</v>
      </c>
      <c r="D590" s="271">
        <f>D591</f>
        <v>0</v>
      </c>
      <c r="E590" s="271">
        <f>E591</f>
        <v>0</v>
      </c>
      <c r="F590" s="272" t="str">
        <f t="shared" si="9"/>
        <v>-</v>
      </c>
      <c r="G590" s="13"/>
    </row>
    <row r="591" spans="1:7" x14ac:dyDescent="0.2">
      <c r="A591" s="268">
        <v>5321</v>
      </c>
      <c r="B591" s="269" t="s">
        <v>1827</v>
      </c>
      <c r="C591" s="270">
        <v>578</v>
      </c>
      <c r="D591" s="273"/>
      <c r="E591" s="273"/>
      <c r="F591" s="272" t="str">
        <f t="shared" si="9"/>
        <v>-</v>
      </c>
      <c r="G591" s="13"/>
    </row>
    <row r="592" spans="1:7" ht="24" x14ac:dyDescent="0.2">
      <c r="A592" s="268">
        <v>533</v>
      </c>
      <c r="B592" s="269" t="s">
        <v>1105</v>
      </c>
      <c r="C592" s="270">
        <v>579</v>
      </c>
      <c r="D592" s="271">
        <f>SUM(D593:D594)</f>
        <v>0</v>
      </c>
      <c r="E592" s="271">
        <f>SUM(E593:E594)</f>
        <v>0</v>
      </c>
      <c r="F592" s="272" t="str">
        <f t="shared" si="9"/>
        <v>-</v>
      </c>
      <c r="G592" s="13"/>
    </row>
    <row r="593" spans="1:7" ht="24" x14ac:dyDescent="0.2">
      <c r="A593" s="268">
        <v>5331</v>
      </c>
      <c r="B593" s="275" t="s">
        <v>2934</v>
      </c>
      <c r="C593" s="270">
        <v>580</v>
      </c>
      <c r="D593" s="273"/>
      <c r="E593" s="273"/>
      <c r="F593" s="272" t="str">
        <f t="shared" si="9"/>
        <v>-</v>
      </c>
      <c r="G593" s="13"/>
    </row>
    <row r="594" spans="1:7" x14ac:dyDescent="0.2">
      <c r="A594" s="268">
        <v>5332</v>
      </c>
      <c r="B594" s="269" t="s">
        <v>2491</v>
      </c>
      <c r="C594" s="270">
        <v>581</v>
      </c>
      <c r="D594" s="273"/>
      <c r="E594" s="273"/>
      <c r="F594" s="272" t="str">
        <f t="shared" si="9"/>
        <v>-</v>
      </c>
      <c r="G594" s="13"/>
    </row>
    <row r="595" spans="1:7" x14ac:dyDescent="0.2">
      <c r="A595" s="281">
        <v>534</v>
      </c>
      <c r="B595" s="269" t="s">
        <v>1106</v>
      </c>
      <c r="C595" s="270">
        <v>582</v>
      </c>
      <c r="D595" s="271">
        <f>SUM(D596:D597)</f>
        <v>0</v>
      </c>
      <c r="E595" s="271">
        <f>SUM(E596:E597)</f>
        <v>0</v>
      </c>
      <c r="F595" s="272" t="str">
        <f t="shared" si="9"/>
        <v>-</v>
      </c>
      <c r="G595" s="13"/>
    </row>
    <row r="596" spans="1:7" x14ac:dyDescent="0.2">
      <c r="A596" s="268">
        <v>5341</v>
      </c>
      <c r="B596" s="269" t="s">
        <v>741</v>
      </c>
      <c r="C596" s="270">
        <v>583</v>
      </c>
      <c r="D596" s="273"/>
      <c r="E596" s="273"/>
      <c r="F596" s="272" t="str">
        <f t="shared" si="9"/>
        <v>-</v>
      </c>
      <c r="G596" s="13"/>
    </row>
    <row r="597" spans="1:7" x14ac:dyDescent="0.2">
      <c r="A597" s="268">
        <v>5342</v>
      </c>
      <c r="B597" s="269" t="s">
        <v>2768</v>
      </c>
      <c r="C597" s="270">
        <v>584</v>
      </c>
      <c r="D597" s="273"/>
      <c r="E597" s="273"/>
      <c r="F597" s="272" t="str">
        <f t="shared" si="9"/>
        <v>-</v>
      </c>
      <c r="G597" s="13"/>
    </row>
    <row r="598" spans="1:7" x14ac:dyDescent="0.2">
      <c r="A598" s="268">
        <v>54</v>
      </c>
      <c r="B598" s="274" t="s">
        <v>1107</v>
      </c>
      <c r="C598" s="270">
        <v>585</v>
      </c>
      <c r="D598" s="271">
        <f>D599+D604+D608+D610+D617+D622</f>
        <v>0</v>
      </c>
      <c r="E598" s="271">
        <f>E599+E604+E608+E610+E617+E622</f>
        <v>0</v>
      </c>
      <c r="F598" s="272" t="str">
        <f t="shared" si="9"/>
        <v>-</v>
      </c>
      <c r="G598" s="13"/>
    </row>
    <row r="599" spans="1:7" ht="24" x14ac:dyDescent="0.2">
      <c r="A599" s="268">
        <v>541</v>
      </c>
      <c r="B599" s="269" t="s">
        <v>816</v>
      </c>
      <c r="C599" s="270">
        <v>586</v>
      </c>
      <c r="D599" s="271">
        <f>SUM(D600:D603)</f>
        <v>0</v>
      </c>
      <c r="E599" s="271">
        <f>SUM(E600:E603)</f>
        <v>0</v>
      </c>
      <c r="F599" s="272" t="str">
        <f t="shared" si="9"/>
        <v>-</v>
      </c>
      <c r="G599" s="13"/>
    </row>
    <row r="600" spans="1:7" x14ac:dyDescent="0.2">
      <c r="A600" s="268">
        <v>5413</v>
      </c>
      <c r="B600" s="269" t="s">
        <v>1543</v>
      </c>
      <c r="C600" s="270">
        <v>587</v>
      </c>
      <c r="D600" s="273"/>
      <c r="E600" s="273"/>
      <c r="F600" s="272" t="str">
        <f t="shared" si="9"/>
        <v>-</v>
      </c>
      <c r="G600" s="13"/>
    </row>
    <row r="601" spans="1:7" x14ac:dyDescent="0.2">
      <c r="A601" s="268">
        <v>5414</v>
      </c>
      <c r="B601" s="269" t="s">
        <v>2143</v>
      </c>
      <c r="C601" s="270">
        <v>588</v>
      </c>
      <c r="D601" s="273"/>
      <c r="E601" s="273"/>
      <c r="F601" s="272" t="str">
        <f t="shared" si="9"/>
        <v>-</v>
      </c>
      <c r="G601" s="13"/>
    </row>
    <row r="602" spans="1:7" x14ac:dyDescent="0.2">
      <c r="A602" s="268">
        <v>5415</v>
      </c>
      <c r="B602" s="269" t="s">
        <v>2144</v>
      </c>
      <c r="C602" s="270">
        <v>589</v>
      </c>
      <c r="D602" s="273"/>
      <c r="E602" s="273"/>
      <c r="F602" s="272" t="str">
        <f t="shared" si="9"/>
        <v>-</v>
      </c>
      <c r="G602" s="13"/>
    </row>
    <row r="603" spans="1:7" x14ac:dyDescent="0.2">
      <c r="A603" s="268">
        <v>5416</v>
      </c>
      <c r="B603" s="269" t="s">
        <v>2145</v>
      </c>
      <c r="C603" s="270">
        <v>590</v>
      </c>
      <c r="D603" s="273"/>
      <c r="E603" s="273"/>
      <c r="F603" s="272" t="str">
        <f t="shared" si="9"/>
        <v>-</v>
      </c>
      <c r="G603" s="13"/>
    </row>
    <row r="604" spans="1:7" ht="24" x14ac:dyDescent="0.2">
      <c r="A604" s="268">
        <v>542</v>
      </c>
      <c r="B604" s="269" t="s">
        <v>817</v>
      </c>
      <c r="C604" s="270">
        <v>591</v>
      </c>
      <c r="D604" s="271">
        <f>SUM(D605:D607)</f>
        <v>0</v>
      </c>
      <c r="E604" s="271">
        <f>SUM(E605:E607)</f>
        <v>0</v>
      </c>
      <c r="F604" s="272" t="str">
        <f t="shared" si="9"/>
        <v>-</v>
      </c>
      <c r="G604" s="13"/>
    </row>
    <row r="605" spans="1:7" x14ac:dyDescent="0.2">
      <c r="A605" s="268">
        <v>5422</v>
      </c>
      <c r="B605" s="269" t="s">
        <v>2146</v>
      </c>
      <c r="C605" s="270">
        <v>592</v>
      </c>
      <c r="D605" s="273"/>
      <c r="E605" s="273"/>
      <c r="F605" s="272" t="str">
        <f t="shared" si="9"/>
        <v>-</v>
      </c>
      <c r="G605" s="13"/>
    </row>
    <row r="606" spans="1:7" x14ac:dyDescent="0.2">
      <c r="A606" s="268">
        <v>5423</v>
      </c>
      <c r="B606" s="269" t="s">
        <v>2147</v>
      </c>
      <c r="C606" s="270">
        <v>593</v>
      </c>
      <c r="D606" s="273"/>
      <c r="E606" s="273"/>
      <c r="F606" s="272" t="str">
        <f t="shared" si="9"/>
        <v>-</v>
      </c>
      <c r="G606" s="13"/>
    </row>
    <row r="607" spans="1:7" x14ac:dyDescent="0.2">
      <c r="A607" s="268">
        <v>5424</v>
      </c>
      <c r="B607" s="269" t="s">
        <v>2148</v>
      </c>
      <c r="C607" s="270">
        <v>594</v>
      </c>
      <c r="D607" s="273"/>
      <c r="E607" s="273"/>
      <c r="F607" s="272" t="str">
        <f t="shared" si="9"/>
        <v>-</v>
      </c>
      <c r="G607" s="13"/>
    </row>
    <row r="608" spans="1:7" x14ac:dyDescent="0.2">
      <c r="A608" s="268">
        <v>543</v>
      </c>
      <c r="B608" s="269" t="s">
        <v>818</v>
      </c>
      <c r="C608" s="270">
        <v>595</v>
      </c>
      <c r="D608" s="271">
        <f>D609</f>
        <v>0</v>
      </c>
      <c r="E608" s="271">
        <f>E609</f>
        <v>0</v>
      </c>
      <c r="F608" s="272" t="str">
        <f t="shared" si="9"/>
        <v>-</v>
      </c>
      <c r="G608" s="13"/>
    </row>
    <row r="609" spans="1:7" x14ac:dyDescent="0.2">
      <c r="A609" s="268">
        <v>5431</v>
      </c>
      <c r="B609" s="269" t="s">
        <v>2279</v>
      </c>
      <c r="C609" s="270">
        <v>596</v>
      </c>
      <c r="D609" s="273"/>
      <c r="E609" s="273"/>
      <c r="F609" s="272" t="str">
        <f t="shared" si="9"/>
        <v>-</v>
      </c>
      <c r="G609" s="13"/>
    </row>
    <row r="610" spans="1:7" ht="24" x14ac:dyDescent="0.2">
      <c r="A610" s="268">
        <v>544</v>
      </c>
      <c r="B610" s="269" t="s">
        <v>3498</v>
      </c>
      <c r="C610" s="270">
        <v>597</v>
      </c>
      <c r="D610" s="271">
        <f>SUM(D611:D616)</f>
        <v>0</v>
      </c>
      <c r="E610" s="271">
        <f>SUM(E611:E616)</f>
        <v>0</v>
      </c>
      <c r="F610" s="272" t="str">
        <f t="shared" si="9"/>
        <v>-</v>
      </c>
      <c r="G610" s="13"/>
    </row>
    <row r="611" spans="1:7" x14ac:dyDescent="0.2">
      <c r="A611" s="268">
        <v>5443</v>
      </c>
      <c r="B611" s="269" t="s">
        <v>2149</v>
      </c>
      <c r="C611" s="270">
        <v>598</v>
      </c>
      <c r="D611" s="273"/>
      <c r="E611" s="273"/>
      <c r="F611" s="272" t="str">
        <f t="shared" si="9"/>
        <v>-</v>
      </c>
      <c r="G611" s="13"/>
    </row>
    <row r="612" spans="1:7" ht="24" x14ac:dyDescent="0.2">
      <c r="A612" s="268">
        <v>5444</v>
      </c>
      <c r="B612" s="275" t="s">
        <v>2150</v>
      </c>
      <c r="C612" s="270">
        <v>599</v>
      </c>
      <c r="D612" s="273"/>
      <c r="E612" s="273"/>
      <c r="F612" s="272" t="str">
        <f t="shared" si="9"/>
        <v>-</v>
      </c>
      <c r="G612" s="13"/>
    </row>
    <row r="613" spans="1:7" ht="24" x14ac:dyDescent="0.2">
      <c r="A613" s="281">
        <v>5445</v>
      </c>
      <c r="B613" s="269" t="s">
        <v>3499</v>
      </c>
      <c r="C613" s="270">
        <v>600</v>
      </c>
      <c r="D613" s="273"/>
      <c r="E613" s="273"/>
      <c r="F613" s="272" t="str">
        <f t="shared" ref="F613:F652" si="10">IF(D613&lt;&gt;0,IF(E613/D613&gt;=100,"&gt;&gt;100",E613/D613*100),"-")</f>
        <v>-</v>
      </c>
      <c r="G613" s="13"/>
    </row>
    <row r="614" spans="1:7" x14ac:dyDescent="0.2">
      <c r="A614" s="268">
        <v>5446</v>
      </c>
      <c r="B614" s="269" t="s">
        <v>2151</v>
      </c>
      <c r="C614" s="270">
        <v>601</v>
      </c>
      <c r="D614" s="273"/>
      <c r="E614" s="273"/>
      <c r="F614" s="272" t="str">
        <f t="shared" si="10"/>
        <v>-</v>
      </c>
      <c r="G614" s="13"/>
    </row>
    <row r="615" spans="1:7" x14ac:dyDescent="0.2">
      <c r="A615" s="268">
        <v>5447</v>
      </c>
      <c r="B615" s="269" t="s">
        <v>2152</v>
      </c>
      <c r="C615" s="270">
        <v>602</v>
      </c>
      <c r="D615" s="273"/>
      <c r="E615" s="273"/>
      <c r="F615" s="272" t="str">
        <f t="shared" si="10"/>
        <v>-</v>
      </c>
      <c r="G615" s="13"/>
    </row>
    <row r="616" spans="1:7" x14ac:dyDescent="0.2">
      <c r="A616" s="268">
        <v>5448</v>
      </c>
      <c r="B616" s="269" t="s">
        <v>1787</v>
      </c>
      <c r="C616" s="270">
        <v>603</v>
      </c>
      <c r="D616" s="273"/>
      <c r="E616" s="273"/>
      <c r="F616" s="272" t="str">
        <f t="shared" si="10"/>
        <v>-</v>
      </c>
      <c r="G616" s="13"/>
    </row>
    <row r="617" spans="1:7" ht="24" x14ac:dyDescent="0.2">
      <c r="A617" s="268">
        <v>545</v>
      </c>
      <c r="B617" s="269" t="s">
        <v>3500</v>
      </c>
      <c r="C617" s="270">
        <v>604</v>
      </c>
      <c r="D617" s="271">
        <f>SUM(D618:D621)</f>
        <v>0</v>
      </c>
      <c r="E617" s="271">
        <f>SUM(E618:E621)</f>
        <v>0</v>
      </c>
      <c r="F617" s="272" t="str">
        <f t="shared" si="10"/>
        <v>-</v>
      </c>
      <c r="G617" s="13"/>
    </row>
    <row r="618" spans="1:7" x14ac:dyDescent="0.2">
      <c r="A618" s="268">
        <v>5453</v>
      </c>
      <c r="B618" s="274" t="s">
        <v>3474</v>
      </c>
      <c r="C618" s="270">
        <v>605</v>
      </c>
      <c r="D618" s="273"/>
      <c r="E618" s="273"/>
      <c r="F618" s="272" t="str">
        <f t="shared" si="10"/>
        <v>-</v>
      </c>
      <c r="G618" s="13"/>
    </row>
    <row r="619" spans="1:7" x14ac:dyDescent="0.2">
      <c r="A619" s="268">
        <v>5454</v>
      </c>
      <c r="B619" s="269" t="s">
        <v>3475</v>
      </c>
      <c r="C619" s="270">
        <v>606</v>
      </c>
      <c r="D619" s="273"/>
      <c r="E619" s="273"/>
      <c r="F619" s="272" t="str">
        <f t="shared" si="10"/>
        <v>-</v>
      </c>
      <c r="G619" s="13"/>
    </row>
    <row r="620" spans="1:7" x14ac:dyDescent="0.2">
      <c r="A620" s="268">
        <v>5455</v>
      </c>
      <c r="B620" s="269" t="s">
        <v>3476</v>
      </c>
      <c r="C620" s="270">
        <v>607</v>
      </c>
      <c r="D620" s="273"/>
      <c r="E620" s="273"/>
      <c r="F620" s="272" t="str">
        <f t="shared" si="10"/>
        <v>-</v>
      </c>
      <c r="G620" s="13"/>
    </row>
    <row r="621" spans="1:7" x14ac:dyDescent="0.2">
      <c r="A621" s="268">
        <v>5456</v>
      </c>
      <c r="B621" s="269" t="s">
        <v>3477</v>
      </c>
      <c r="C621" s="270">
        <v>608</v>
      </c>
      <c r="D621" s="273"/>
      <c r="E621" s="273"/>
      <c r="F621" s="272" t="str">
        <f t="shared" si="10"/>
        <v>-</v>
      </c>
      <c r="G621" s="13"/>
    </row>
    <row r="622" spans="1:7" x14ac:dyDescent="0.2">
      <c r="A622" s="268">
        <v>547</v>
      </c>
      <c r="B622" s="269" t="s">
        <v>3197</v>
      </c>
      <c r="C622" s="270">
        <v>609</v>
      </c>
      <c r="D622" s="271">
        <f>SUM(D623:D629)</f>
        <v>0</v>
      </c>
      <c r="E622" s="271">
        <f>SUM(E623:E629)</f>
        <v>0</v>
      </c>
      <c r="F622" s="272" t="str">
        <f t="shared" si="10"/>
        <v>-</v>
      </c>
      <c r="G622" s="13"/>
    </row>
    <row r="623" spans="1:7" x14ac:dyDescent="0.2">
      <c r="A623" s="268">
        <v>5471</v>
      </c>
      <c r="B623" s="269" t="s">
        <v>3478</v>
      </c>
      <c r="C623" s="270">
        <v>610</v>
      </c>
      <c r="D623" s="273"/>
      <c r="E623" s="273"/>
      <c r="F623" s="272" t="str">
        <f t="shared" si="10"/>
        <v>-</v>
      </c>
      <c r="G623" s="13"/>
    </row>
    <row r="624" spans="1:7" x14ac:dyDescent="0.2">
      <c r="A624" s="268">
        <v>5472</v>
      </c>
      <c r="B624" s="269" t="s">
        <v>3479</v>
      </c>
      <c r="C624" s="270">
        <v>611</v>
      </c>
      <c r="D624" s="273"/>
      <c r="E624" s="273"/>
      <c r="F624" s="272" t="str">
        <f t="shared" si="10"/>
        <v>-</v>
      </c>
      <c r="G624" s="13"/>
    </row>
    <row r="625" spans="1:7" x14ac:dyDescent="0.2">
      <c r="A625" s="268">
        <v>5473</v>
      </c>
      <c r="B625" s="269" t="s">
        <v>3480</v>
      </c>
      <c r="C625" s="270">
        <v>612</v>
      </c>
      <c r="D625" s="273"/>
      <c r="E625" s="273"/>
      <c r="F625" s="272" t="str">
        <f t="shared" si="10"/>
        <v>-</v>
      </c>
      <c r="G625" s="13"/>
    </row>
    <row r="626" spans="1:7" x14ac:dyDescent="0.2">
      <c r="A626" s="268">
        <v>5474</v>
      </c>
      <c r="B626" s="269" t="s">
        <v>563</v>
      </c>
      <c r="C626" s="270">
        <v>613</v>
      </c>
      <c r="D626" s="273"/>
      <c r="E626" s="273"/>
      <c r="F626" s="272" t="str">
        <f t="shared" si="10"/>
        <v>-</v>
      </c>
      <c r="G626" s="13"/>
    </row>
    <row r="627" spans="1:7" x14ac:dyDescent="0.2">
      <c r="A627" s="268">
        <v>5475</v>
      </c>
      <c r="B627" s="269" t="s">
        <v>564</v>
      </c>
      <c r="C627" s="270">
        <v>614</v>
      </c>
      <c r="D627" s="273"/>
      <c r="E627" s="273"/>
      <c r="F627" s="272" t="str">
        <f t="shared" si="10"/>
        <v>-</v>
      </c>
      <c r="G627" s="13"/>
    </row>
    <row r="628" spans="1:7" ht="24" x14ac:dyDescent="0.2">
      <c r="A628" s="268">
        <v>5476</v>
      </c>
      <c r="B628" s="269" t="s">
        <v>2142</v>
      </c>
      <c r="C628" s="270">
        <v>615</v>
      </c>
      <c r="D628" s="273"/>
      <c r="E628" s="273"/>
      <c r="F628" s="272" t="str">
        <f t="shared" si="10"/>
        <v>-</v>
      </c>
      <c r="G628" s="13"/>
    </row>
    <row r="629" spans="1:7" ht="24" x14ac:dyDescent="0.2">
      <c r="A629" s="268">
        <v>5477</v>
      </c>
      <c r="B629" s="269" t="s">
        <v>3103</v>
      </c>
      <c r="C629" s="270">
        <v>616</v>
      </c>
      <c r="D629" s="273"/>
      <c r="E629" s="273"/>
      <c r="F629" s="272" t="str">
        <f t="shared" si="10"/>
        <v>-</v>
      </c>
      <c r="G629" s="13"/>
    </row>
    <row r="630" spans="1:7" x14ac:dyDescent="0.2">
      <c r="A630" s="268">
        <v>55</v>
      </c>
      <c r="B630" s="269" t="s">
        <v>3198</v>
      </c>
      <c r="C630" s="270">
        <v>617</v>
      </c>
      <c r="D630" s="271">
        <f>D631+D634+D637</f>
        <v>0</v>
      </c>
      <c r="E630" s="271">
        <f>E631+E634+E637</f>
        <v>0</v>
      </c>
      <c r="F630" s="272" t="str">
        <f t="shared" si="10"/>
        <v>-</v>
      </c>
      <c r="G630" s="13"/>
    </row>
    <row r="631" spans="1:7" x14ac:dyDescent="0.2">
      <c r="A631" s="268">
        <v>551</v>
      </c>
      <c r="B631" s="269" t="s">
        <v>3199</v>
      </c>
      <c r="C631" s="270">
        <v>618</v>
      </c>
      <c r="D631" s="271">
        <f>SUM(D632:D633)</f>
        <v>0</v>
      </c>
      <c r="E631" s="271">
        <f>SUM(E632:E633)</f>
        <v>0</v>
      </c>
      <c r="F631" s="272" t="str">
        <f t="shared" si="10"/>
        <v>-</v>
      </c>
      <c r="G631" s="13"/>
    </row>
    <row r="632" spans="1:7" x14ac:dyDescent="0.2">
      <c r="A632" s="268">
        <v>5511</v>
      </c>
      <c r="B632" s="269" t="s">
        <v>344</v>
      </c>
      <c r="C632" s="270">
        <v>619</v>
      </c>
      <c r="D632" s="273"/>
      <c r="E632" s="273"/>
      <c r="F632" s="272" t="str">
        <f t="shared" si="10"/>
        <v>-</v>
      </c>
      <c r="G632" s="13"/>
    </row>
    <row r="633" spans="1:7" x14ac:dyDescent="0.2">
      <c r="A633" s="268">
        <v>5512</v>
      </c>
      <c r="B633" s="269" t="s">
        <v>2280</v>
      </c>
      <c r="C633" s="270">
        <v>620</v>
      </c>
      <c r="D633" s="273"/>
      <c r="E633" s="273"/>
      <c r="F633" s="272" t="str">
        <f t="shared" si="10"/>
        <v>-</v>
      </c>
      <c r="G633" s="13"/>
    </row>
    <row r="634" spans="1:7" x14ac:dyDescent="0.2">
      <c r="A634" s="268">
        <v>552</v>
      </c>
      <c r="B634" s="269" t="s">
        <v>3200</v>
      </c>
      <c r="C634" s="270">
        <v>621</v>
      </c>
      <c r="D634" s="271">
        <f>SUM(D635:D636)</f>
        <v>0</v>
      </c>
      <c r="E634" s="271">
        <f>SUM(E635:E636)</f>
        <v>0</v>
      </c>
      <c r="F634" s="272" t="str">
        <f t="shared" si="10"/>
        <v>-</v>
      </c>
      <c r="G634" s="13"/>
    </row>
    <row r="635" spans="1:7" x14ac:dyDescent="0.2">
      <c r="A635" s="268">
        <v>5521</v>
      </c>
      <c r="B635" s="269" t="s">
        <v>2281</v>
      </c>
      <c r="C635" s="270">
        <v>622</v>
      </c>
      <c r="D635" s="273"/>
      <c r="E635" s="273"/>
      <c r="F635" s="272" t="str">
        <f t="shared" si="10"/>
        <v>-</v>
      </c>
      <c r="G635" s="13"/>
    </row>
    <row r="636" spans="1:7" x14ac:dyDescent="0.2">
      <c r="A636" s="268">
        <v>5522</v>
      </c>
      <c r="B636" s="269" t="s">
        <v>2481</v>
      </c>
      <c r="C636" s="270">
        <v>623</v>
      </c>
      <c r="D636" s="273"/>
      <c r="E636" s="273"/>
      <c r="F636" s="272" t="str">
        <f t="shared" si="10"/>
        <v>-</v>
      </c>
      <c r="G636" s="13"/>
    </row>
    <row r="637" spans="1:7" x14ac:dyDescent="0.2">
      <c r="A637" s="268">
        <v>553</v>
      </c>
      <c r="B637" s="269" t="s">
        <v>3201</v>
      </c>
      <c r="C637" s="270">
        <v>624</v>
      </c>
      <c r="D637" s="271">
        <f>SUM(D638:D639)</f>
        <v>0</v>
      </c>
      <c r="E637" s="271">
        <f>SUM(E638:E639)</f>
        <v>0</v>
      </c>
      <c r="F637" s="272" t="str">
        <f t="shared" si="10"/>
        <v>-</v>
      </c>
      <c r="G637" s="13"/>
    </row>
    <row r="638" spans="1:7" x14ac:dyDescent="0.2">
      <c r="A638" s="268">
        <v>5531</v>
      </c>
      <c r="B638" s="274" t="s">
        <v>2482</v>
      </c>
      <c r="C638" s="270">
        <v>625</v>
      </c>
      <c r="D638" s="273"/>
      <c r="E638" s="273"/>
      <c r="F638" s="272" t="str">
        <f t="shared" si="10"/>
        <v>-</v>
      </c>
      <c r="G638" s="13"/>
    </row>
    <row r="639" spans="1:7" x14ac:dyDescent="0.2">
      <c r="A639" s="268">
        <v>5532</v>
      </c>
      <c r="B639" s="269" t="s">
        <v>2483</v>
      </c>
      <c r="C639" s="270">
        <v>626</v>
      </c>
      <c r="D639" s="273"/>
      <c r="E639" s="273"/>
      <c r="F639" s="272" t="str">
        <f t="shared" si="10"/>
        <v>-</v>
      </c>
      <c r="G639" s="13"/>
    </row>
    <row r="640" spans="1:7" x14ac:dyDescent="0.2">
      <c r="A640" s="268" t="s">
        <v>1638</v>
      </c>
      <c r="B640" s="269" t="s">
        <v>3202</v>
      </c>
      <c r="C640" s="270">
        <v>627</v>
      </c>
      <c r="D640" s="271">
        <f>IF(D421-D532&gt;=0,D421-D532,0)</f>
        <v>0</v>
      </c>
      <c r="E640" s="271">
        <f>IF(E421-E532&gt;=0,E421-E532,0)</f>
        <v>0</v>
      </c>
      <c r="F640" s="272" t="str">
        <f t="shared" si="10"/>
        <v>-</v>
      </c>
      <c r="G640" s="13"/>
    </row>
    <row r="641" spans="1:7" x14ac:dyDescent="0.2">
      <c r="A641" s="268" t="s">
        <v>1638</v>
      </c>
      <c r="B641" s="269" t="s">
        <v>3203</v>
      </c>
      <c r="C641" s="270">
        <v>628</v>
      </c>
      <c r="D641" s="271">
        <f>IF(D532-D421&gt;=0,D532-D421,0)</f>
        <v>0</v>
      </c>
      <c r="E641" s="271">
        <f>IF(E532-E421&gt;=0,E532-E421,0)</f>
        <v>0</v>
      </c>
      <c r="F641" s="272" t="str">
        <f t="shared" si="10"/>
        <v>-</v>
      </c>
      <c r="G641" s="13"/>
    </row>
    <row r="642" spans="1:7" x14ac:dyDescent="0.2">
      <c r="A642" s="268">
        <v>92213</v>
      </c>
      <c r="B642" s="269" t="s">
        <v>4095</v>
      </c>
      <c r="C642" s="270">
        <v>629</v>
      </c>
      <c r="D642" s="273">
        <v>72884</v>
      </c>
      <c r="E642" s="273">
        <v>54862</v>
      </c>
      <c r="F642" s="272">
        <f t="shared" si="10"/>
        <v>75.273036606113834</v>
      </c>
      <c r="G642" s="13"/>
    </row>
    <row r="643" spans="1:7" x14ac:dyDescent="0.2">
      <c r="A643" s="268">
        <v>92223</v>
      </c>
      <c r="B643" s="269" t="s">
        <v>4097</v>
      </c>
      <c r="C643" s="270">
        <v>630</v>
      </c>
      <c r="D643" s="273"/>
      <c r="E643" s="273"/>
      <c r="F643" s="272" t="str">
        <f t="shared" si="10"/>
        <v>-</v>
      </c>
      <c r="G643" s="13"/>
    </row>
    <row r="644" spans="1:7" x14ac:dyDescent="0.2">
      <c r="A644" s="268" t="s">
        <v>1638</v>
      </c>
      <c r="B644" s="269" t="s">
        <v>3204</v>
      </c>
      <c r="C644" s="270">
        <v>631</v>
      </c>
      <c r="D644" s="271">
        <f>D413+D421</f>
        <v>3178296</v>
      </c>
      <c r="E644" s="271">
        <f>E413+E421</f>
        <v>3005970</v>
      </c>
      <c r="F644" s="272">
        <f t="shared" si="10"/>
        <v>94.578038043026822</v>
      </c>
      <c r="G644" s="13"/>
    </row>
    <row r="645" spans="1:7" x14ac:dyDescent="0.2">
      <c r="A645" s="268" t="s">
        <v>1638</v>
      </c>
      <c r="B645" s="269" t="s">
        <v>2172</v>
      </c>
      <c r="C645" s="270">
        <v>632</v>
      </c>
      <c r="D645" s="271">
        <f>D414+D532</f>
        <v>3177376</v>
      </c>
      <c r="E645" s="271">
        <f>E414+E532</f>
        <v>3005479</v>
      </c>
      <c r="F645" s="272">
        <f t="shared" si="10"/>
        <v>94.589969836745794</v>
      </c>
      <c r="G645" s="13"/>
    </row>
    <row r="646" spans="1:7" x14ac:dyDescent="0.2">
      <c r="A646" s="268" t="s">
        <v>1638</v>
      </c>
      <c r="B646" s="269" t="s">
        <v>2173</v>
      </c>
      <c r="C646" s="270">
        <v>633</v>
      </c>
      <c r="D646" s="271">
        <f>IF(D644&gt;=D645,D644-D645,0)</f>
        <v>920</v>
      </c>
      <c r="E646" s="271">
        <f>IF(E644&gt;=E645,E644-E645,0)</f>
        <v>491</v>
      </c>
      <c r="F646" s="272">
        <f t="shared" si="10"/>
        <v>53.369565217391305</v>
      </c>
      <c r="G646" s="13"/>
    </row>
    <row r="647" spans="1:7" x14ac:dyDescent="0.2">
      <c r="A647" s="268" t="s">
        <v>1638</v>
      </c>
      <c r="B647" s="269" t="s">
        <v>2174</v>
      </c>
      <c r="C647" s="270">
        <v>634</v>
      </c>
      <c r="D647" s="271">
        <f>IF(D645&gt;=D644,D645-D644,0)</f>
        <v>0</v>
      </c>
      <c r="E647" s="271">
        <f>IF(E645&gt;=E644,E645-E644,0)</f>
        <v>0</v>
      </c>
      <c r="F647" s="272" t="str">
        <f t="shared" si="10"/>
        <v>-</v>
      </c>
      <c r="G647" s="13"/>
    </row>
    <row r="648" spans="1:7" x14ac:dyDescent="0.2">
      <c r="A648" s="281" t="s">
        <v>1746</v>
      </c>
      <c r="B648" s="269" t="s">
        <v>2175</v>
      </c>
      <c r="C648" s="270">
        <v>635</v>
      </c>
      <c r="D648" s="271">
        <f>IF(D417-D418+D642-D643&gt;=0,D417-D418+D642-D643,0)</f>
        <v>72884</v>
      </c>
      <c r="E648" s="271">
        <f>IF(E417-E418+E642-E643&gt;=0,E417-E418+E642-E643,0)</f>
        <v>54862</v>
      </c>
      <c r="F648" s="272">
        <f t="shared" si="10"/>
        <v>75.273036606113834</v>
      </c>
      <c r="G648" s="13"/>
    </row>
    <row r="649" spans="1:7" x14ac:dyDescent="0.2">
      <c r="A649" s="281" t="s">
        <v>1747</v>
      </c>
      <c r="B649" s="269" t="s">
        <v>3710</v>
      </c>
      <c r="C649" s="270">
        <v>636</v>
      </c>
      <c r="D649" s="271">
        <f>IF(D418-D417+D643-D642&gt;=0,D418-D417+D643-D642,0)</f>
        <v>0</v>
      </c>
      <c r="E649" s="271">
        <f>IF(E418-E417+E643-E642&gt;=0,E418-E417+E643-E642,0)</f>
        <v>0</v>
      </c>
      <c r="F649" s="272" t="str">
        <f t="shared" si="10"/>
        <v>-</v>
      </c>
      <c r="G649" s="13"/>
    </row>
    <row r="650" spans="1:7" x14ac:dyDescent="0.2">
      <c r="A650" s="268" t="s">
        <v>1638</v>
      </c>
      <c r="B650" s="269" t="s">
        <v>3711</v>
      </c>
      <c r="C650" s="270">
        <v>637</v>
      </c>
      <c r="D650" s="271">
        <f>IF(D646+D648-D647-D649&gt;=0,D646+D648-D647-D649,0)</f>
        <v>73804</v>
      </c>
      <c r="E650" s="271">
        <f>IF(E646+E648-E647-E649&gt;=0,E646+E648-E647-E649,0)</f>
        <v>55353</v>
      </c>
      <c r="F650" s="272">
        <f t="shared" si="10"/>
        <v>75</v>
      </c>
      <c r="G650" s="13"/>
    </row>
    <row r="651" spans="1:7" x14ac:dyDescent="0.2">
      <c r="A651" s="268" t="s">
        <v>1638</v>
      </c>
      <c r="B651" s="269" t="s">
        <v>3712</v>
      </c>
      <c r="C651" s="270">
        <v>638</v>
      </c>
      <c r="D651" s="271">
        <f>IF(D647+D649-D646-D648&gt;=0,D647+D649-D646-D648,0)</f>
        <v>0</v>
      </c>
      <c r="E651" s="271">
        <f>IF(E647+E649-E646-E648&gt;=0,E647+E649-E646-E648,0)</f>
        <v>0</v>
      </c>
      <c r="F651" s="272" t="str">
        <f t="shared" si="10"/>
        <v>-</v>
      </c>
      <c r="G651" s="13"/>
    </row>
    <row r="652" spans="1:7" ht="24" x14ac:dyDescent="0.2">
      <c r="A652" s="276" t="s">
        <v>385</v>
      </c>
      <c r="B652" s="277" t="s">
        <v>352</v>
      </c>
      <c r="C652" s="278">
        <v>639</v>
      </c>
      <c r="D652" s="279">
        <v>184227</v>
      </c>
      <c r="E652" s="279">
        <v>181945</v>
      </c>
      <c r="F652" s="280">
        <f t="shared" si="10"/>
        <v>98.761310774207914</v>
      </c>
      <c r="G652" s="13"/>
    </row>
    <row r="653" spans="1:7" s="24" customFormat="1" ht="15" x14ac:dyDescent="0.2">
      <c r="A653" s="429" t="s">
        <v>2122</v>
      </c>
      <c r="B653" s="427"/>
      <c r="C653" s="427"/>
      <c r="D653" s="427"/>
      <c r="E653" s="427"/>
      <c r="F653" s="433"/>
    </row>
    <row r="654" spans="1:7" x14ac:dyDescent="0.2">
      <c r="A654" s="263">
        <v>11</v>
      </c>
      <c r="B654" s="264" t="s">
        <v>1569</v>
      </c>
      <c r="C654" s="265">
        <v>640</v>
      </c>
      <c r="D654" s="283">
        <v>71369</v>
      </c>
      <c r="E654" s="283">
        <v>85673</v>
      </c>
      <c r="F654" s="267">
        <f t="shared" ref="F654:F717" si="11">IF(D654&lt;&gt;0,IF(E654/D654&gt;=100,"&gt;&gt;100",E654/D654*100),"-")</f>
        <v>120.04231529095266</v>
      </c>
      <c r="G654" s="13"/>
    </row>
    <row r="655" spans="1:7" x14ac:dyDescent="0.2">
      <c r="A655" s="268" t="s">
        <v>1570</v>
      </c>
      <c r="B655" s="269" t="s">
        <v>1755</v>
      </c>
      <c r="C655" s="270">
        <v>641</v>
      </c>
      <c r="D655" s="273">
        <v>3662594</v>
      </c>
      <c r="E655" s="273">
        <v>3434321</v>
      </c>
      <c r="F655" s="272">
        <f t="shared" si="11"/>
        <v>93.767450064080265</v>
      </c>
      <c r="G655" s="13"/>
    </row>
    <row r="656" spans="1:7" x14ac:dyDescent="0.2">
      <c r="A656" s="268" t="s">
        <v>1571</v>
      </c>
      <c r="B656" s="269" t="s">
        <v>1756</v>
      </c>
      <c r="C656" s="270">
        <v>642</v>
      </c>
      <c r="D656" s="273">
        <v>3648290</v>
      </c>
      <c r="E656" s="273">
        <v>3455755</v>
      </c>
      <c r="F656" s="272">
        <f t="shared" si="11"/>
        <v>94.722596065554001</v>
      </c>
      <c r="G656" s="13"/>
    </row>
    <row r="657" spans="1:7" x14ac:dyDescent="0.2">
      <c r="A657" s="268">
        <v>11</v>
      </c>
      <c r="B657" s="269" t="s">
        <v>1572</v>
      </c>
      <c r="C657" s="270">
        <v>643</v>
      </c>
      <c r="D657" s="271">
        <f>+D654+D655-D656</f>
        <v>85673</v>
      </c>
      <c r="E657" s="271">
        <f>+E654+E655-E656</f>
        <v>64239</v>
      </c>
      <c r="F657" s="272">
        <f t="shared" si="11"/>
        <v>74.981616145109896</v>
      </c>
      <c r="G657" s="13"/>
    </row>
    <row r="658" spans="1:7" ht="24" x14ac:dyDescent="0.2">
      <c r="A658" s="268" t="s">
        <v>1638</v>
      </c>
      <c r="B658" s="269" t="s">
        <v>1648</v>
      </c>
      <c r="C658" s="270">
        <v>644</v>
      </c>
      <c r="D658" s="273">
        <v>0</v>
      </c>
      <c r="E658" s="273">
        <v>0</v>
      </c>
      <c r="F658" s="272" t="str">
        <f t="shared" si="11"/>
        <v>-</v>
      </c>
      <c r="G658" s="13"/>
    </row>
    <row r="659" spans="1:7" ht="24" x14ac:dyDescent="0.2">
      <c r="A659" s="268" t="s">
        <v>1638</v>
      </c>
      <c r="B659" s="269" t="s">
        <v>19</v>
      </c>
      <c r="C659" s="270">
        <v>645</v>
      </c>
      <c r="D659" s="273">
        <v>19</v>
      </c>
      <c r="E659" s="273">
        <v>19</v>
      </c>
      <c r="F659" s="272">
        <f t="shared" si="11"/>
        <v>100</v>
      </c>
      <c r="G659" s="13"/>
    </row>
    <row r="660" spans="1:7" x14ac:dyDescent="0.2">
      <c r="A660" s="268" t="s">
        <v>1638</v>
      </c>
      <c r="B660" s="269" t="s">
        <v>2123</v>
      </c>
      <c r="C660" s="270">
        <v>646</v>
      </c>
      <c r="D660" s="273"/>
      <c r="E660" s="273"/>
      <c r="F660" s="272" t="str">
        <f t="shared" si="11"/>
        <v>-</v>
      </c>
      <c r="G660" s="13"/>
    </row>
    <row r="661" spans="1:7" x14ac:dyDescent="0.2">
      <c r="A661" s="268" t="s">
        <v>1638</v>
      </c>
      <c r="B661" s="269" t="s">
        <v>607</v>
      </c>
      <c r="C661" s="270">
        <v>647</v>
      </c>
      <c r="D661" s="273">
        <v>19</v>
      </c>
      <c r="E661" s="273">
        <v>19</v>
      </c>
      <c r="F661" s="272">
        <f t="shared" si="11"/>
        <v>100</v>
      </c>
      <c r="G661" s="13"/>
    </row>
    <row r="662" spans="1:7" x14ac:dyDescent="0.2">
      <c r="A662" s="268" t="s">
        <v>2124</v>
      </c>
      <c r="B662" s="269" t="s">
        <v>2125</v>
      </c>
      <c r="C662" s="270">
        <v>648</v>
      </c>
      <c r="D662" s="273"/>
      <c r="E662" s="273"/>
      <c r="F662" s="272" t="str">
        <f t="shared" si="11"/>
        <v>-</v>
      </c>
      <c r="G662" s="13"/>
    </row>
    <row r="663" spans="1:7" x14ac:dyDescent="0.2">
      <c r="A663" s="268">
        <v>61315</v>
      </c>
      <c r="B663" s="269" t="s">
        <v>608</v>
      </c>
      <c r="C663" s="270">
        <v>649</v>
      </c>
      <c r="D663" s="273"/>
      <c r="E663" s="273"/>
      <c r="F663" s="272" t="str">
        <f t="shared" si="11"/>
        <v>-</v>
      </c>
      <c r="G663" s="13"/>
    </row>
    <row r="664" spans="1:7" x14ac:dyDescent="0.2">
      <c r="A664" s="268">
        <v>61451</v>
      </c>
      <c r="B664" s="269" t="s">
        <v>3196</v>
      </c>
      <c r="C664" s="270">
        <v>650</v>
      </c>
      <c r="D664" s="273"/>
      <c r="E664" s="273"/>
      <c r="F664" s="272" t="str">
        <f t="shared" si="11"/>
        <v>-</v>
      </c>
      <c r="G664" s="13"/>
    </row>
    <row r="665" spans="1:7" x14ac:dyDescent="0.2">
      <c r="A665" s="268">
        <v>61453</v>
      </c>
      <c r="B665" s="269" t="s">
        <v>2041</v>
      </c>
      <c r="C665" s="270">
        <v>651</v>
      </c>
      <c r="D665" s="273"/>
      <c r="E665" s="273"/>
      <c r="F665" s="272" t="str">
        <f t="shared" si="11"/>
        <v>-</v>
      </c>
      <c r="G665" s="13"/>
    </row>
    <row r="666" spans="1:7" x14ac:dyDescent="0.2">
      <c r="A666" s="268">
        <v>63311</v>
      </c>
      <c r="B666" s="269" t="s">
        <v>2042</v>
      </c>
      <c r="C666" s="270">
        <v>652</v>
      </c>
      <c r="D666" s="273"/>
      <c r="E666" s="273"/>
      <c r="F666" s="272" t="str">
        <f t="shared" si="11"/>
        <v>-</v>
      </c>
      <c r="G666" s="13"/>
    </row>
    <row r="667" spans="1:7" x14ac:dyDescent="0.2">
      <c r="A667" s="268">
        <v>63312</v>
      </c>
      <c r="B667" s="269" t="s">
        <v>2126</v>
      </c>
      <c r="C667" s="270">
        <v>653</v>
      </c>
      <c r="D667" s="273"/>
      <c r="E667" s="273"/>
      <c r="F667" s="272" t="str">
        <f t="shared" si="11"/>
        <v>-</v>
      </c>
      <c r="G667" s="13"/>
    </row>
    <row r="668" spans="1:7" x14ac:dyDescent="0.2">
      <c r="A668" s="268">
        <v>63313</v>
      </c>
      <c r="B668" s="269" t="s">
        <v>2127</v>
      </c>
      <c r="C668" s="270">
        <v>654</v>
      </c>
      <c r="D668" s="273"/>
      <c r="E668" s="273"/>
      <c r="F668" s="272" t="str">
        <f t="shared" si="11"/>
        <v>-</v>
      </c>
      <c r="G668" s="13"/>
    </row>
    <row r="669" spans="1:7" x14ac:dyDescent="0.2">
      <c r="A669" s="268">
        <v>63314</v>
      </c>
      <c r="B669" s="269" t="s">
        <v>2128</v>
      </c>
      <c r="C669" s="270">
        <v>655</v>
      </c>
      <c r="D669" s="273">
        <v>24600</v>
      </c>
      <c r="E669" s="273">
        <v>47785</v>
      </c>
      <c r="F669" s="272">
        <f t="shared" si="11"/>
        <v>194.2479674796748</v>
      </c>
      <c r="G669" s="13"/>
    </row>
    <row r="670" spans="1:7" x14ac:dyDescent="0.2">
      <c r="A670" s="268">
        <v>63321</v>
      </c>
      <c r="B670" s="269" t="s">
        <v>2043</v>
      </c>
      <c r="C670" s="270">
        <v>656</v>
      </c>
      <c r="D670" s="273"/>
      <c r="E670" s="273"/>
      <c r="F670" s="272" t="str">
        <f t="shared" si="11"/>
        <v>-</v>
      </c>
      <c r="G670" s="13"/>
    </row>
    <row r="671" spans="1:7" x14ac:dyDescent="0.2">
      <c r="A671" s="268">
        <v>63322</v>
      </c>
      <c r="B671" s="269" t="s">
        <v>2129</v>
      </c>
      <c r="C671" s="270">
        <v>657</v>
      </c>
      <c r="D671" s="273"/>
      <c r="E671" s="273"/>
      <c r="F671" s="272" t="str">
        <f t="shared" si="11"/>
        <v>-</v>
      </c>
      <c r="G671" s="13"/>
    </row>
    <row r="672" spans="1:7" x14ac:dyDescent="0.2">
      <c r="A672" s="268">
        <v>63323</v>
      </c>
      <c r="B672" s="269" t="s">
        <v>2130</v>
      </c>
      <c r="C672" s="270">
        <v>658</v>
      </c>
      <c r="D672" s="273"/>
      <c r="E672" s="273"/>
      <c r="F672" s="272" t="str">
        <f t="shared" si="11"/>
        <v>-</v>
      </c>
      <c r="G672" s="13"/>
    </row>
    <row r="673" spans="1:7" x14ac:dyDescent="0.2">
      <c r="A673" s="268">
        <v>63324</v>
      </c>
      <c r="B673" s="269" t="s">
        <v>3767</v>
      </c>
      <c r="C673" s="270">
        <v>659</v>
      </c>
      <c r="D673" s="273"/>
      <c r="E673" s="273"/>
      <c r="F673" s="272" t="str">
        <f t="shared" si="11"/>
        <v>-</v>
      </c>
      <c r="G673" s="13"/>
    </row>
    <row r="674" spans="1:7" x14ac:dyDescent="0.2">
      <c r="A674" s="268">
        <v>63414</v>
      </c>
      <c r="B674" s="269" t="s">
        <v>3920</v>
      </c>
      <c r="C674" s="270">
        <v>660</v>
      </c>
      <c r="D674" s="273"/>
      <c r="E674" s="273"/>
      <c r="F674" s="272" t="str">
        <f t="shared" si="11"/>
        <v>-</v>
      </c>
      <c r="G674" s="13"/>
    </row>
    <row r="675" spans="1:7" x14ac:dyDescent="0.2">
      <c r="A675" s="268">
        <v>63415</v>
      </c>
      <c r="B675" s="269" t="s">
        <v>3921</v>
      </c>
      <c r="C675" s="270">
        <v>661</v>
      </c>
      <c r="D675" s="273"/>
      <c r="E675" s="273"/>
      <c r="F675" s="272" t="str">
        <f t="shared" si="11"/>
        <v>-</v>
      </c>
      <c r="G675" s="13"/>
    </row>
    <row r="676" spans="1:7" ht="24" x14ac:dyDescent="0.2">
      <c r="A676" s="268">
        <v>63416</v>
      </c>
      <c r="B676" s="275" t="s">
        <v>3922</v>
      </c>
      <c r="C676" s="270">
        <v>662</v>
      </c>
      <c r="D676" s="273"/>
      <c r="E676" s="273"/>
      <c r="F676" s="272" t="str">
        <f t="shared" si="11"/>
        <v>-</v>
      </c>
      <c r="G676" s="13"/>
    </row>
    <row r="677" spans="1:7" x14ac:dyDescent="0.2">
      <c r="A677" s="268">
        <v>63424</v>
      </c>
      <c r="B677" s="269" t="s">
        <v>3923</v>
      </c>
      <c r="C677" s="270">
        <v>663</v>
      </c>
      <c r="D677" s="273"/>
      <c r="E677" s="273"/>
      <c r="F677" s="272" t="str">
        <f t="shared" si="11"/>
        <v>-</v>
      </c>
      <c r="G677" s="13"/>
    </row>
    <row r="678" spans="1:7" x14ac:dyDescent="0.2">
      <c r="A678" s="268">
        <v>63425</v>
      </c>
      <c r="B678" s="269" t="s">
        <v>3924</v>
      </c>
      <c r="C678" s="270">
        <v>664</v>
      </c>
      <c r="D678" s="273"/>
      <c r="E678" s="273"/>
      <c r="F678" s="272" t="str">
        <f t="shared" si="11"/>
        <v>-</v>
      </c>
      <c r="G678" s="13"/>
    </row>
    <row r="679" spans="1:7" ht="24" x14ac:dyDescent="0.2">
      <c r="A679" s="268">
        <v>63426</v>
      </c>
      <c r="B679" s="275" t="s">
        <v>3925</v>
      </c>
      <c r="C679" s="270">
        <v>665</v>
      </c>
      <c r="D679" s="273"/>
      <c r="E679" s="273"/>
      <c r="F679" s="272" t="str">
        <f t="shared" si="11"/>
        <v>-</v>
      </c>
      <c r="G679" s="13"/>
    </row>
    <row r="680" spans="1:7" x14ac:dyDescent="0.2">
      <c r="A680" s="268">
        <v>64191</v>
      </c>
      <c r="B680" s="269" t="s">
        <v>3926</v>
      </c>
      <c r="C680" s="270">
        <v>666</v>
      </c>
      <c r="D680" s="273"/>
      <c r="E680" s="273"/>
      <c r="F680" s="272" t="str">
        <f t="shared" si="11"/>
        <v>-</v>
      </c>
      <c r="G680" s="13"/>
    </row>
    <row r="681" spans="1:7" x14ac:dyDescent="0.2">
      <c r="A681" s="268">
        <v>64371</v>
      </c>
      <c r="B681" s="269" t="s">
        <v>3927</v>
      </c>
      <c r="C681" s="270">
        <v>667</v>
      </c>
      <c r="D681" s="273"/>
      <c r="E681" s="273"/>
      <c r="F681" s="272" t="str">
        <f t="shared" si="11"/>
        <v>-</v>
      </c>
      <c r="G681" s="13"/>
    </row>
    <row r="682" spans="1:7" x14ac:dyDescent="0.2">
      <c r="A682" s="268">
        <v>64372</v>
      </c>
      <c r="B682" s="269" t="s">
        <v>3928</v>
      </c>
      <c r="C682" s="270">
        <v>668</v>
      </c>
      <c r="D682" s="273"/>
      <c r="E682" s="273"/>
      <c r="F682" s="272" t="str">
        <f t="shared" si="11"/>
        <v>-</v>
      </c>
      <c r="G682" s="13"/>
    </row>
    <row r="683" spans="1:7" x14ac:dyDescent="0.2">
      <c r="A683" s="268">
        <v>64373</v>
      </c>
      <c r="B683" s="269" t="s">
        <v>3929</v>
      </c>
      <c r="C683" s="270">
        <v>669</v>
      </c>
      <c r="D683" s="273"/>
      <c r="E683" s="273"/>
      <c r="F683" s="272" t="str">
        <f t="shared" si="11"/>
        <v>-</v>
      </c>
      <c r="G683" s="13"/>
    </row>
    <row r="684" spans="1:7" x14ac:dyDescent="0.2">
      <c r="A684" s="268">
        <v>64374</v>
      </c>
      <c r="B684" s="269" t="s">
        <v>3930</v>
      </c>
      <c r="C684" s="270">
        <v>670</v>
      </c>
      <c r="D684" s="273"/>
      <c r="E684" s="273"/>
      <c r="F684" s="272" t="str">
        <f t="shared" si="11"/>
        <v>-</v>
      </c>
      <c r="G684" s="13"/>
    </row>
    <row r="685" spans="1:7" x14ac:dyDescent="0.2">
      <c r="A685" s="268">
        <v>64375</v>
      </c>
      <c r="B685" s="269" t="s">
        <v>3936</v>
      </c>
      <c r="C685" s="270">
        <v>671</v>
      </c>
      <c r="D685" s="273"/>
      <c r="E685" s="273"/>
      <c r="F685" s="272" t="str">
        <f t="shared" si="11"/>
        <v>-</v>
      </c>
      <c r="G685" s="13"/>
    </row>
    <row r="686" spans="1:7" ht="24" x14ac:dyDescent="0.2">
      <c r="A686" s="268">
        <v>64376</v>
      </c>
      <c r="B686" s="275" t="s">
        <v>3717</v>
      </c>
      <c r="C686" s="270">
        <v>672</v>
      </c>
      <c r="D686" s="273"/>
      <c r="E686" s="273"/>
      <c r="F686" s="272" t="str">
        <f t="shared" si="11"/>
        <v>-</v>
      </c>
      <c r="G686" s="13"/>
    </row>
    <row r="687" spans="1:7" ht="24" x14ac:dyDescent="0.2">
      <c r="A687" s="268">
        <v>64377</v>
      </c>
      <c r="B687" s="269" t="s">
        <v>1573</v>
      </c>
      <c r="C687" s="270">
        <v>673</v>
      </c>
      <c r="D687" s="273"/>
      <c r="E687" s="273"/>
      <c r="F687" s="272" t="str">
        <f t="shared" si="11"/>
        <v>-</v>
      </c>
      <c r="G687" s="13"/>
    </row>
    <row r="688" spans="1:7" x14ac:dyDescent="0.2">
      <c r="A688" s="268">
        <v>65264</v>
      </c>
      <c r="B688" s="269" t="s">
        <v>1118</v>
      </c>
      <c r="C688" s="270">
        <v>674</v>
      </c>
      <c r="D688" s="273">
        <v>160711</v>
      </c>
      <c r="E688" s="273">
        <v>194126</v>
      </c>
      <c r="F688" s="272">
        <f t="shared" si="11"/>
        <v>120.79198063604856</v>
      </c>
      <c r="G688" s="13"/>
    </row>
    <row r="689" spans="1:7" x14ac:dyDescent="0.2">
      <c r="A689" s="268">
        <v>65265</v>
      </c>
      <c r="B689" s="269" t="s">
        <v>2044</v>
      </c>
      <c r="C689" s="270">
        <v>675</v>
      </c>
      <c r="D689" s="273"/>
      <c r="E689" s="273"/>
      <c r="F689" s="272" t="str">
        <f t="shared" si="11"/>
        <v>-</v>
      </c>
      <c r="G689" s="13"/>
    </row>
    <row r="690" spans="1:7" x14ac:dyDescent="0.2">
      <c r="A690" s="268"/>
      <c r="B690" s="284" t="s">
        <v>20</v>
      </c>
      <c r="C690" s="270">
        <v>676</v>
      </c>
      <c r="D690" s="271">
        <f>SUM(D654:D689)</f>
        <v>7653275</v>
      </c>
      <c r="E690" s="271">
        <f>SUM(E654:E689)</f>
        <v>7281937</v>
      </c>
      <c r="F690" s="272">
        <f t="shared" si="11"/>
        <v>95.147985666267061</v>
      </c>
      <c r="G690" s="13"/>
    </row>
    <row r="691" spans="1:7" x14ac:dyDescent="0.2">
      <c r="A691" s="268">
        <v>31214</v>
      </c>
      <c r="B691" s="269" t="s">
        <v>371</v>
      </c>
      <c r="C691" s="270">
        <v>677</v>
      </c>
      <c r="D691" s="273"/>
      <c r="E691" s="273">
        <v>10868</v>
      </c>
      <c r="F691" s="272" t="str">
        <f t="shared" si="11"/>
        <v>-</v>
      </c>
      <c r="G691" s="13"/>
    </row>
    <row r="692" spans="1:7" x14ac:dyDescent="0.2">
      <c r="A692" s="268">
        <v>31215</v>
      </c>
      <c r="B692" s="269" t="s">
        <v>1119</v>
      </c>
      <c r="C692" s="270">
        <v>678</v>
      </c>
      <c r="D692" s="273"/>
      <c r="E692" s="273"/>
      <c r="F692" s="272" t="str">
        <f t="shared" si="11"/>
        <v>-</v>
      </c>
      <c r="G692" s="13"/>
    </row>
    <row r="693" spans="1:7" x14ac:dyDescent="0.2">
      <c r="A693" s="268">
        <v>32121</v>
      </c>
      <c r="B693" s="269" t="s">
        <v>372</v>
      </c>
      <c r="C693" s="270">
        <v>679</v>
      </c>
      <c r="D693" s="273">
        <v>153605</v>
      </c>
      <c r="E693" s="273">
        <v>135866</v>
      </c>
      <c r="F693" s="272">
        <f t="shared" si="11"/>
        <v>88.45154780117835</v>
      </c>
      <c r="G693" s="13"/>
    </row>
    <row r="694" spans="1:7" x14ac:dyDescent="0.2">
      <c r="A694" s="268" t="s">
        <v>1120</v>
      </c>
      <c r="B694" s="269" t="s">
        <v>1121</v>
      </c>
      <c r="C694" s="270">
        <v>680</v>
      </c>
      <c r="D694" s="273">
        <v>9885</v>
      </c>
      <c r="E694" s="273">
        <v>6006</v>
      </c>
      <c r="F694" s="272">
        <f t="shared" si="11"/>
        <v>60.758725341426398</v>
      </c>
      <c r="G694" s="13"/>
    </row>
    <row r="695" spans="1:7" x14ac:dyDescent="0.2">
      <c r="A695" s="268" t="s">
        <v>373</v>
      </c>
      <c r="B695" s="269" t="s">
        <v>374</v>
      </c>
      <c r="C695" s="270">
        <v>681</v>
      </c>
      <c r="D695" s="273"/>
      <c r="E695" s="273"/>
      <c r="F695" s="272" t="str">
        <f t="shared" si="11"/>
        <v>-</v>
      </c>
      <c r="G695" s="13"/>
    </row>
    <row r="696" spans="1:7" x14ac:dyDescent="0.2">
      <c r="A696" s="268" t="s">
        <v>375</v>
      </c>
      <c r="B696" s="269" t="s">
        <v>376</v>
      </c>
      <c r="C696" s="270">
        <v>682</v>
      </c>
      <c r="D696" s="273"/>
      <c r="E696" s="273">
        <v>2024</v>
      </c>
      <c r="F696" s="272" t="str">
        <f t="shared" si="11"/>
        <v>-</v>
      </c>
      <c r="G696" s="13"/>
    </row>
    <row r="697" spans="1:7" x14ac:dyDescent="0.2">
      <c r="A697" s="268" t="s">
        <v>1122</v>
      </c>
      <c r="B697" s="269" t="s">
        <v>1123</v>
      </c>
      <c r="C697" s="270">
        <v>683</v>
      </c>
      <c r="D697" s="273">
        <v>7955</v>
      </c>
      <c r="E697" s="273"/>
      <c r="F697" s="272">
        <f t="shared" si="11"/>
        <v>0</v>
      </c>
      <c r="G697" s="13"/>
    </row>
    <row r="698" spans="1:7" x14ac:dyDescent="0.2">
      <c r="A698" s="268">
        <v>32911</v>
      </c>
      <c r="B698" s="269" t="s">
        <v>21</v>
      </c>
      <c r="C698" s="270">
        <v>684</v>
      </c>
      <c r="D698" s="273"/>
      <c r="E698" s="273"/>
      <c r="F698" s="272" t="str">
        <f t="shared" si="11"/>
        <v>-</v>
      </c>
      <c r="G698" s="13"/>
    </row>
    <row r="699" spans="1:7" x14ac:dyDescent="0.2">
      <c r="A699" s="268" t="s">
        <v>1124</v>
      </c>
      <c r="B699" s="269" t="s">
        <v>1125</v>
      </c>
      <c r="C699" s="270">
        <v>685</v>
      </c>
      <c r="D699" s="273"/>
      <c r="E699" s="273"/>
      <c r="F699" s="272" t="str">
        <f t="shared" si="11"/>
        <v>-</v>
      </c>
      <c r="G699" s="13"/>
    </row>
    <row r="700" spans="1:7" x14ac:dyDescent="0.2">
      <c r="A700" s="268">
        <v>34111</v>
      </c>
      <c r="B700" s="269" t="s">
        <v>377</v>
      </c>
      <c r="C700" s="270">
        <v>686</v>
      </c>
      <c r="D700" s="273"/>
      <c r="E700" s="273"/>
      <c r="F700" s="272" t="str">
        <f t="shared" si="11"/>
        <v>-</v>
      </c>
      <c r="G700" s="13"/>
    </row>
    <row r="701" spans="1:7" x14ac:dyDescent="0.2">
      <c r="A701" s="268">
        <v>34112</v>
      </c>
      <c r="B701" s="269" t="s">
        <v>3195</v>
      </c>
      <c r="C701" s="270">
        <v>687</v>
      </c>
      <c r="D701" s="273"/>
      <c r="E701" s="273"/>
      <c r="F701" s="272" t="str">
        <f t="shared" si="11"/>
        <v>-</v>
      </c>
      <c r="G701" s="13"/>
    </row>
    <row r="702" spans="1:7" x14ac:dyDescent="0.2">
      <c r="A702" s="268">
        <v>34121</v>
      </c>
      <c r="B702" s="269" t="s">
        <v>2030</v>
      </c>
      <c r="C702" s="270">
        <v>688</v>
      </c>
      <c r="D702" s="273"/>
      <c r="E702" s="273"/>
      <c r="F702" s="272" t="str">
        <f t="shared" si="11"/>
        <v>-</v>
      </c>
      <c r="G702" s="13"/>
    </row>
    <row r="703" spans="1:7" x14ac:dyDescent="0.2">
      <c r="A703" s="268">
        <v>34122</v>
      </c>
      <c r="B703" s="269" t="s">
        <v>2031</v>
      </c>
      <c r="C703" s="270">
        <v>689</v>
      </c>
      <c r="D703" s="273"/>
      <c r="E703" s="273"/>
      <c r="F703" s="272" t="str">
        <f t="shared" si="11"/>
        <v>-</v>
      </c>
      <c r="G703" s="13"/>
    </row>
    <row r="704" spans="1:7" x14ac:dyDescent="0.2">
      <c r="A704" s="268">
        <v>34131</v>
      </c>
      <c r="B704" s="269" t="s">
        <v>2032</v>
      </c>
      <c r="C704" s="270">
        <v>690</v>
      </c>
      <c r="D704" s="273"/>
      <c r="E704" s="273"/>
      <c r="F704" s="272" t="str">
        <f t="shared" si="11"/>
        <v>-</v>
      </c>
      <c r="G704" s="13"/>
    </row>
    <row r="705" spans="1:7" x14ac:dyDescent="0.2">
      <c r="A705" s="268">
        <v>34132</v>
      </c>
      <c r="B705" s="269" t="s">
        <v>2033</v>
      </c>
      <c r="C705" s="270">
        <v>691</v>
      </c>
      <c r="D705" s="273"/>
      <c r="E705" s="273"/>
      <c r="F705" s="272" t="str">
        <f t="shared" si="11"/>
        <v>-</v>
      </c>
      <c r="G705" s="13"/>
    </row>
    <row r="706" spans="1:7" x14ac:dyDescent="0.2">
      <c r="A706" s="268">
        <v>34191</v>
      </c>
      <c r="B706" s="269" t="s">
        <v>2034</v>
      </c>
      <c r="C706" s="270">
        <v>692</v>
      </c>
      <c r="D706" s="273"/>
      <c r="E706" s="273"/>
      <c r="F706" s="272" t="str">
        <f t="shared" si="11"/>
        <v>-</v>
      </c>
      <c r="G706" s="13"/>
    </row>
    <row r="707" spans="1:7" x14ac:dyDescent="0.2">
      <c r="A707" s="268">
        <v>34192</v>
      </c>
      <c r="B707" s="269" t="s">
        <v>2035</v>
      </c>
      <c r="C707" s="270">
        <v>693</v>
      </c>
      <c r="D707" s="273"/>
      <c r="E707" s="273"/>
      <c r="F707" s="272" t="str">
        <f t="shared" si="11"/>
        <v>-</v>
      </c>
      <c r="G707" s="13"/>
    </row>
    <row r="708" spans="1:7" x14ac:dyDescent="0.2">
      <c r="A708" s="268">
        <v>34213</v>
      </c>
      <c r="B708" s="269" t="s">
        <v>96</v>
      </c>
      <c r="C708" s="270">
        <v>694</v>
      </c>
      <c r="D708" s="273"/>
      <c r="E708" s="273"/>
      <c r="F708" s="272" t="str">
        <f t="shared" si="11"/>
        <v>-</v>
      </c>
      <c r="G708" s="13"/>
    </row>
    <row r="709" spans="1:7" x14ac:dyDescent="0.2">
      <c r="A709" s="268">
        <v>34214</v>
      </c>
      <c r="B709" s="269" t="s">
        <v>1126</v>
      </c>
      <c r="C709" s="270">
        <v>695</v>
      </c>
      <c r="D709" s="273"/>
      <c r="E709" s="273"/>
      <c r="F709" s="272" t="str">
        <f t="shared" si="11"/>
        <v>-</v>
      </c>
      <c r="G709" s="13"/>
    </row>
    <row r="710" spans="1:7" x14ac:dyDescent="0.2">
      <c r="A710" s="268">
        <v>34215</v>
      </c>
      <c r="B710" s="269" t="s">
        <v>1127</v>
      </c>
      <c r="C710" s="270">
        <v>696</v>
      </c>
      <c r="D710" s="273"/>
      <c r="E710" s="273"/>
      <c r="F710" s="272" t="str">
        <f t="shared" si="11"/>
        <v>-</v>
      </c>
      <c r="G710" s="13"/>
    </row>
    <row r="711" spans="1:7" x14ac:dyDescent="0.2">
      <c r="A711" s="268">
        <v>34216</v>
      </c>
      <c r="B711" s="269" t="s">
        <v>1128</v>
      </c>
      <c r="C711" s="270">
        <v>697</v>
      </c>
      <c r="D711" s="273"/>
      <c r="E711" s="273"/>
      <c r="F711" s="272" t="str">
        <f t="shared" si="11"/>
        <v>-</v>
      </c>
      <c r="G711" s="13"/>
    </row>
    <row r="712" spans="1:7" x14ac:dyDescent="0.2">
      <c r="A712" s="268">
        <v>34222</v>
      </c>
      <c r="B712" s="269" t="s">
        <v>445</v>
      </c>
      <c r="C712" s="270">
        <v>698</v>
      </c>
      <c r="D712" s="273"/>
      <c r="E712" s="273"/>
      <c r="F712" s="272" t="str">
        <f t="shared" si="11"/>
        <v>-</v>
      </c>
      <c r="G712" s="13"/>
    </row>
    <row r="713" spans="1:7" x14ac:dyDescent="0.2">
      <c r="A713" s="268">
        <v>34223</v>
      </c>
      <c r="B713" s="269" t="s">
        <v>446</v>
      </c>
      <c r="C713" s="270">
        <v>699</v>
      </c>
      <c r="D713" s="273"/>
      <c r="E713" s="273"/>
      <c r="F713" s="272" t="str">
        <f t="shared" si="11"/>
        <v>-</v>
      </c>
      <c r="G713" s="13"/>
    </row>
    <row r="714" spans="1:7" x14ac:dyDescent="0.2">
      <c r="A714" s="268">
        <v>34224</v>
      </c>
      <c r="B714" s="269" t="s">
        <v>2896</v>
      </c>
      <c r="C714" s="270">
        <v>700</v>
      </c>
      <c r="D714" s="273"/>
      <c r="E714" s="273"/>
      <c r="F714" s="272" t="str">
        <f t="shared" si="11"/>
        <v>-</v>
      </c>
      <c r="G714" s="13"/>
    </row>
    <row r="715" spans="1:7" x14ac:dyDescent="0.2">
      <c r="A715" s="268">
        <v>34233</v>
      </c>
      <c r="B715" s="269" t="s">
        <v>2897</v>
      </c>
      <c r="C715" s="270">
        <v>701</v>
      </c>
      <c r="D715" s="273"/>
      <c r="E715" s="273"/>
      <c r="F715" s="272" t="str">
        <f t="shared" si="11"/>
        <v>-</v>
      </c>
      <c r="G715" s="13"/>
    </row>
    <row r="716" spans="1:7" x14ac:dyDescent="0.2">
      <c r="A716" s="268">
        <v>34234</v>
      </c>
      <c r="B716" s="274" t="s">
        <v>2898</v>
      </c>
      <c r="C716" s="270">
        <v>702</v>
      </c>
      <c r="D716" s="273"/>
      <c r="E716" s="273"/>
      <c r="F716" s="272" t="str">
        <f t="shared" si="11"/>
        <v>-</v>
      </c>
      <c r="G716" s="13"/>
    </row>
    <row r="717" spans="1:7" ht="24" x14ac:dyDescent="0.2">
      <c r="A717" s="268">
        <v>34235</v>
      </c>
      <c r="B717" s="275" t="s">
        <v>2899</v>
      </c>
      <c r="C717" s="270">
        <v>703</v>
      </c>
      <c r="D717" s="273"/>
      <c r="E717" s="273"/>
      <c r="F717" s="272" t="str">
        <f t="shared" si="11"/>
        <v>-</v>
      </c>
      <c r="G717" s="13"/>
    </row>
    <row r="718" spans="1:7" x14ac:dyDescent="0.2">
      <c r="A718" s="268">
        <v>34236</v>
      </c>
      <c r="B718" s="269" t="s">
        <v>447</v>
      </c>
      <c r="C718" s="270">
        <v>704</v>
      </c>
      <c r="D718" s="273"/>
      <c r="E718" s="273"/>
      <c r="F718" s="272" t="str">
        <f t="shared" ref="F718:F781" si="12">IF(D718&lt;&gt;0,IF(E718/D718&gt;=100,"&gt;&gt;100",E718/D718*100),"-")</f>
        <v>-</v>
      </c>
      <c r="G718" s="13"/>
    </row>
    <row r="719" spans="1:7" x14ac:dyDescent="0.2">
      <c r="A719" s="268">
        <v>34237</v>
      </c>
      <c r="B719" s="269" t="s">
        <v>448</v>
      </c>
      <c r="C719" s="270">
        <v>705</v>
      </c>
      <c r="D719" s="273"/>
      <c r="E719" s="273"/>
      <c r="F719" s="272" t="str">
        <f t="shared" si="12"/>
        <v>-</v>
      </c>
      <c r="G719" s="13"/>
    </row>
    <row r="720" spans="1:7" x14ac:dyDescent="0.2">
      <c r="A720" s="268">
        <v>34238</v>
      </c>
      <c r="B720" s="269" t="s">
        <v>449</v>
      </c>
      <c r="C720" s="270">
        <v>706</v>
      </c>
      <c r="D720" s="273"/>
      <c r="E720" s="273"/>
      <c r="F720" s="272" t="str">
        <f t="shared" si="12"/>
        <v>-</v>
      </c>
      <c r="G720" s="13"/>
    </row>
    <row r="721" spans="1:7" x14ac:dyDescent="0.2">
      <c r="A721" s="268">
        <v>34273</v>
      </c>
      <c r="B721" s="269" t="s">
        <v>450</v>
      </c>
      <c r="C721" s="270">
        <v>707</v>
      </c>
      <c r="D721" s="273"/>
      <c r="E721" s="273"/>
      <c r="F721" s="272" t="str">
        <f t="shared" si="12"/>
        <v>-</v>
      </c>
      <c r="G721" s="13"/>
    </row>
    <row r="722" spans="1:7" x14ac:dyDescent="0.2">
      <c r="A722" s="268">
        <v>34274</v>
      </c>
      <c r="B722" s="269" t="s">
        <v>451</v>
      </c>
      <c r="C722" s="270">
        <v>708</v>
      </c>
      <c r="D722" s="273"/>
      <c r="E722" s="273"/>
      <c r="F722" s="272" t="str">
        <f t="shared" si="12"/>
        <v>-</v>
      </c>
      <c r="G722" s="13"/>
    </row>
    <row r="723" spans="1:7" x14ac:dyDescent="0.2">
      <c r="A723" s="268">
        <v>34275</v>
      </c>
      <c r="B723" s="269" t="s">
        <v>3485</v>
      </c>
      <c r="C723" s="270">
        <v>709</v>
      </c>
      <c r="D723" s="273"/>
      <c r="E723" s="273"/>
      <c r="F723" s="272" t="str">
        <f t="shared" si="12"/>
        <v>-</v>
      </c>
      <c r="G723" s="13"/>
    </row>
    <row r="724" spans="1:7" x14ac:dyDescent="0.2">
      <c r="A724" s="268">
        <v>34281</v>
      </c>
      <c r="B724" s="269" t="s">
        <v>3486</v>
      </c>
      <c r="C724" s="270">
        <v>710</v>
      </c>
      <c r="D724" s="273"/>
      <c r="E724" s="273"/>
      <c r="F724" s="272" t="str">
        <f t="shared" si="12"/>
        <v>-</v>
      </c>
      <c r="G724" s="13"/>
    </row>
    <row r="725" spans="1:7" x14ac:dyDescent="0.2">
      <c r="A725" s="268">
        <v>34282</v>
      </c>
      <c r="B725" s="269" t="s">
        <v>3713</v>
      </c>
      <c r="C725" s="270">
        <v>711</v>
      </c>
      <c r="D725" s="273"/>
      <c r="E725" s="273"/>
      <c r="F725" s="272" t="str">
        <f t="shared" si="12"/>
        <v>-</v>
      </c>
      <c r="G725" s="13"/>
    </row>
    <row r="726" spans="1:7" x14ac:dyDescent="0.2">
      <c r="A726" s="268">
        <v>34283</v>
      </c>
      <c r="B726" s="269" t="s">
        <v>3714</v>
      </c>
      <c r="C726" s="270">
        <v>712</v>
      </c>
      <c r="D726" s="273"/>
      <c r="E726" s="273"/>
      <c r="F726" s="272" t="str">
        <f t="shared" si="12"/>
        <v>-</v>
      </c>
      <c r="G726" s="13"/>
    </row>
    <row r="727" spans="1:7" x14ac:dyDescent="0.2">
      <c r="A727" s="268">
        <v>34284</v>
      </c>
      <c r="B727" s="269" t="s">
        <v>3715</v>
      </c>
      <c r="C727" s="270">
        <v>713</v>
      </c>
      <c r="D727" s="273"/>
      <c r="E727" s="273"/>
      <c r="F727" s="272" t="str">
        <f t="shared" si="12"/>
        <v>-</v>
      </c>
      <c r="G727" s="13"/>
    </row>
    <row r="728" spans="1:7" x14ac:dyDescent="0.2">
      <c r="A728" s="268">
        <v>34285</v>
      </c>
      <c r="B728" s="269" t="s">
        <v>3716</v>
      </c>
      <c r="C728" s="270">
        <v>714</v>
      </c>
      <c r="D728" s="273"/>
      <c r="E728" s="273"/>
      <c r="F728" s="272" t="str">
        <f t="shared" si="12"/>
        <v>-</v>
      </c>
      <c r="G728" s="13"/>
    </row>
    <row r="729" spans="1:7" x14ac:dyDescent="0.2">
      <c r="A729" s="268">
        <v>34286</v>
      </c>
      <c r="B729" s="274" t="s">
        <v>346</v>
      </c>
      <c r="C729" s="270">
        <v>715</v>
      </c>
      <c r="D729" s="273"/>
      <c r="E729" s="273"/>
      <c r="F729" s="272" t="str">
        <f t="shared" si="12"/>
        <v>-</v>
      </c>
      <c r="G729" s="13"/>
    </row>
    <row r="730" spans="1:7" ht="24" x14ac:dyDescent="0.2">
      <c r="A730" s="268">
        <v>34287</v>
      </c>
      <c r="B730" s="269" t="s">
        <v>347</v>
      </c>
      <c r="C730" s="270">
        <v>716</v>
      </c>
      <c r="D730" s="273"/>
      <c r="E730" s="273"/>
      <c r="F730" s="272" t="str">
        <f t="shared" si="12"/>
        <v>-</v>
      </c>
      <c r="G730" s="13"/>
    </row>
    <row r="731" spans="1:7" x14ac:dyDescent="0.2">
      <c r="A731" s="268">
        <v>34341</v>
      </c>
      <c r="B731" s="269" t="s">
        <v>348</v>
      </c>
      <c r="C731" s="270">
        <v>717</v>
      </c>
      <c r="D731" s="273"/>
      <c r="E731" s="273"/>
      <c r="F731" s="272" t="str">
        <f t="shared" si="12"/>
        <v>-</v>
      </c>
      <c r="G731" s="13"/>
    </row>
    <row r="732" spans="1:7" x14ac:dyDescent="0.2">
      <c r="A732" s="268">
        <v>35231</v>
      </c>
      <c r="B732" s="269" t="s">
        <v>4066</v>
      </c>
      <c r="C732" s="270">
        <v>718</v>
      </c>
      <c r="D732" s="273"/>
      <c r="E732" s="273"/>
      <c r="F732" s="272" t="str">
        <f t="shared" si="12"/>
        <v>-</v>
      </c>
      <c r="G732" s="13"/>
    </row>
    <row r="733" spans="1:7" x14ac:dyDescent="0.2">
      <c r="A733" s="268">
        <v>35232</v>
      </c>
      <c r="B733" s="269" t="s">
        <v>4067</v>
      </c>
      <c r="C733" s="270">
        <v>719</v>
      </c>
      <c r="D733" s="273"/>
      <c r="E733" s="273"/>
      <c r="F733" s="272" t="str">
        <f t="shared" si="12"/>
        <v>-</v>
      </c>
      <c r="G733" s="13"/>
    </row>
    <row r="734" spans="1:7" x14ac:dyDescent="0.2">
      <c r="A734" s="268">
        <v>36313</v>
      </c>
      <c r="B734" s="269" t="s">
        <v>349</v>
      </c>
      <c r="C734" s="270">
        <v>720</v>
      </c>
      <c r="D734" s="273"/>
      <c r="E734" s="273"/>
      <c r="F734" s="272" t="str">
        <f t="shared" si="12"/>
        <v>-</v>
      </c>
      <c r="G734" s="13"/>
    </row>
    <row r="735" spans="1:7" x14ac:dyDescent="0.2">
      <c r="A735" s="268">
        <v>36314</v>
      </c>
      <c r="B735" s="269" t="s">
        <v>1226</v>
      </c>
      <c r="C735" s="270">
        <v>721</v>
      </c>
      <c r="D735" s="273"/>
      <c r="E735" s="273"/>
      <c r="F735" s="272" t="str">
        <f t="shared" si="12"/>
        <v>-</v>
      </c>
      <c r="G735" s="13"/>
    </row>
    <row r="736" spans="1:7" x14ac:dyDescent="0.2">
      <c r="A736" s="268">
        <v>36315</v>
      </c>
      <c r="B736" s="269" t="s">
        <v>1227</v>
      </c>
      <c r="C736" s="270">
        <v>722</v>
      </c>
      <c r="D736" s="273"/>
      <c r="E736" s="273"/>
      <c r="F736" s="272" t="str">
        <f t="shared" si="12"/>
        <v>-</v>
      </c>
      <c r="G736" s="13"/>
    </row>
    <row r="737" spans="1:7" x14ac:dyDescent="0.2">
      <c r="A737" s="268">
        <v>36316</v>
      </c>
      <c r="B737" s="269" t="s">
        <v>1228</v>
      </c>
      <c r="C737" s="270">
        <v>723</v>
      </c>
      <c r="D737" s="273"/>
      <c r="E737" s="273"/>
      <c r="F737" s="272" t="str">
        <f t="shared" si="12"/>
        <v>-</v>
      </c>
      <c r="G737" s="13"/>
    </row>
    <row r="738" spans="1:7" x14ac:dyDescent="0.2">
      <c r="A738" s="268">
        <v>36317</v>
      </c>
      <c r="B738" s="269" t="s">
        <v>1229</v>
      </c>
      <c r="C738" s="270">
        <v>724</v>
      </c>
      <c r="D738" s="273"/>
      <c r="E738" s="273"/>
      <c r="F738" s="272" t="str">
        <f t="shared" si="12"/>
        <v>-</v>
      </c>
      <c r="G738" s="13"/>
    </row>
    <row r="739" spans="1:7" x14ac:dyDescent="0.2">
      <c r="A739" s="268">
        <v>36318</v>
      </c>
      <c r="B739" s="269" t="s">
        <v>1459</v>
      </c>
      <c r="C739" s="270">
        <v>725</v>
      </c>
      <c r="D739" s="273"/>
      <c r="E739" s="273"/>
      <c r="F739" s="272" t="str">
        <f t="shared" si="12"/>
        <v>-</v>
      </c>
      <c r="G739" s="13"/>
    </row>
    <row r="740" spans="1:7" x14ac:dyDescent="0.2">
      <c r="A740" s="268">
        <v>36319</v>
      </c>
      <c r="B740" s="274" t="s">
        <v>3937</v>
      </c>
      <c r="C740" s="270">
        <v>726</v>
      </c>
      <c r="D740" s="273"/>
      <c r="E740" s="273"/>
      <c r="F740" s="272" t="str">
        <f t="shared" si="12"/>
        <v>-</v>
      </c>
      <c r="G740" s="13"/>
    </row>
    <row r="741" spans="1:7" x14ac:dyDescent="0.2">
      <c r="A741" s="268">
        <v>36323</v>
      </c>
      <c r="B741" s="269" t="s">
        <v>2910</v>
      </c>
      <c r="C741" s="270">
        <v>727</v>
      </c>
      <c r="D741" s="273"/>
      <c r="E741" s="273"/>
      <c r="F741" s="272" t="str">
        <f t="shared" si="12"/>
        <v>-</v>
      </c>
      <c r="G741" s="13"/>
    </row>
    <row r="742" spans="1:7" x14ac:dyDescent="0.2">
      <c r="A742" s="268">
        <v>36324</v>
      </c>
      <c r="B742" s="269" t="s">
        <v>2911</v>
      </c>
      <c r="C742" s="270">
        <v>728</v>
      </c>
      <c r="D742" s="273"/>
      <c r="E742" s="273"/>
      <c r="F742" s="272" t="str">
        <f t="shared" si="12"/>
        <v>-</v>
      </c>
      <c r="G742" s="13"/>
    </row>
    <row r="743" spans="1:7" x14ac:dyDescent="0.2">
      <c r="A743" s="268">
        <v>36325</v>
      </c>
      <c r="B743" s="269" t="s">
        <v>2912</v>
      </c>
      <c r="C743" s="270">
        <v>729</v>
      </c>
      <c r="D743" s="273"/>
      <c r="E743" s="273"/>
      <c r="F743" s="272" t="str">
        <f t="shared" si="12"/>
        <v>-</v>
      </c>
      <c r="G743" s="13"/>
    </row>
    <row r="744" spans="1:7" x14ac:dyDescent="0.2">
      <c r="A744" s="268">
        <v>36326</v>
      </c>
      <c r="B744" s="269" t="s">
        <v>2913</v>
      </c>
      <c r="C744" s="270">
        <v>730</v>
      </c>
      <c r="D744" s="273"/>
      <c r="E744" s="273"/>
      <c r="F744" s="272" t="str">
        <f t="shared" si="12"/>
        <v>-</v>
      </c>
      <c r="G744" s="13"/>
    </row>
    <row r="745" spans="1:7" x14ac:dyDescent="0.2">
      <c r="A745" s="268">
        <v>36327</v>
      </c>
      <c r="B745" s="269" t="s">
        <v>2914</v>
      </c>
      <c r="C745" s="270">
        <v>731</v>
      </c>
      <c r="D745" s="273"/>
      <c r="E745" s="273"/>
      <c r="F745" s="272" t="str">
        <f t="shared" si="12"/>
        <v>-</v>
      </c>
      <c r="G745" s="13"/>
    </row>
    <row r="746" spans="1:7" x14ac:dyDescent="0.2">
      <c r="A746" s="268">
        <v>36328</v>
      </c>
      <c r="B746" s="269" t="s">
        <v>2915</v>
      </c>
      <c r="C746" s="270">
        <v>732</v>
      </c>
      <c r="D746" s="273"/>
      <c r="E746" s="273"/>
      <c r="F746" s="272" t="str">
        <f t="shared" si="12"/>
        <v>-</v>
      </c>
      <c r="G746" s="13"/>
    </row>
    <row r="747" spans="1:7" ht="24" x14ac:dyDescent="0.2">
      <c r="A747" s="268">
        <v>36329</v>
      </c>
      <c r="B747" s="275" t="s">
        <v>2916</v>
      </c>
      <c r="C747" s="270">
        <v>733</v>
      </c>
      <c r="D747" s="273"/>
      <c r="E747" s="273"/>
      <c r="F747" s="272" t="str">
        <f t="shared" si="12"/>
        <v>-</v>
      </c>
      <c r="G747" s="13"/>
    </row>
    <row r="748" spans="1:7" x14ac:dyDescent="0.2">
      <c r="A748" s="268" t="s">
        <v>22</v>
      </c>
      <c r="B748" s="275" t="s">
        <v>23</v>
      </c>
      <c r="C748" s="270">
        <v>734</v>
      </c>
      <c r="D748" s="273"/>
      <c r="E748" s="273"/>
      <c r="F748" s="272" t="str">
        <f t="shared" si="12"/>
        <v>-</v>
      </c>
      <c r="G748" s="13"/>
    </row>
    <row r="749" spans="1:7" x14ac:dyDescent="0.2">
      <c r="A749" s="268" t="s">
        <v>24</v>
      </c>
      <c r="B749" s="275" t="s">
        <v>25</v>
      </c>
      <c r="C749" s="270">
        <v>735</v>
      </c>
      <c r="D749" s="273"/>
      <c r="E749" s="273"/>
      <c r="F749" s="272" t="str">
        <f t="shared" si="12"/>
        <v>-</v>
      </c>
      <c r="G749" s="13"/>
    </row>
    <row r="750" spans="1:7" x14ac:dyDescent="0.2">
      <c r="A750" s="268" t="s">
        <v>26</v>
      </c>
      <c r="B750" s="275" t="s">
        <v>27</v>
      </c>
      <c r="C750" s="270">
        <v>736</v>
      </c>
      <c r="D750" s="273"/>
      <c r="E750" s="273"/>
      <c r="F750" s="272" t="str">
        <f t="shared" si="12"/>
        <v>-</v>
      </c>
      <c r="G750" s="13"/>
    </row>
    <row r="751" spans="1:7" ht="24" x14ac:dyDescent="0.2">
      <c r="A751" s="268" t="s">
        <v>28</v>
      </c>
      <c r="B751" s="269" t="s">
        <v>2917</v>
      </c>
      <c r="C751" s="270">
        <v>737</v>
      </c>
      <c r="D751" s="273"/>
      <c r="E751" s="273"/>
      <c r="F751" s="272" t="str">
        <f t="shared" si="12"/>
        <v>-</v>
      </c>
      <c r="G751" s="13"/>
    </row>
    <row r="752" spans="1:7" ht="24" x14ac:dyDescent="0.2">
      <c r="A752" s="268" t="s">
        <v>29</v>
      </c>
      <c r="B752" s="269" t="s">
        <v>30</v>
      </c>
      <c r="C752" s="270">
        <v>738</v>
      </c>
      <c r="D752" s="273"/>
      <c r="E752" s="273"/>
      <c r="F752" s="272" t="str">
        <f t="shared" si="12"/>
        <v>-</v>
      </c>
      <c r="G752" s="13"/>
    </row>
    <row r="753" spans="1:7" ht="24" x14ac:dyDescent="0.2">
      <c r="A753" s="268" t="s">
        <v>31</v>
      </c>
      <c r="B753" s="269" t="s">
        <v>32</v>
      </c>
      <c r="C753" s="270">
        <v>739</v>
      </c>
      <c r="D753" s="273"/>
      <c r="E753" s="273"/>
      <c r="F753" s="272" t="str">
        <f t="shared" si="12"/>
        <v>-</v>
      </c>
      <c r="G753" s="13"/>
    </row>
    <row r="754" spans="1:7" ht="24" x14ac:dyDescent="0.2">
      <c r="A754" s="268" t="s">
        <v>33</v>
      </c>
      <c r="B754" s="269" t="s">
        <v>34</v>
      </c>
      <c r="C754" s="270">
        <v>740</v>
      </c>
      <c r="D754" s="273"/>
      <c r="E754" s="273"/>
      <c r="F754" s="272" t="str">
        <f t="shared" si="12"/>
        <v>-</v>
      </c>
      <c r="G754" s="13"/>
    </row>
    <row r="755" spans="1:7" x14ac:dyDescent="0.2">
      <c r="A755" s="268" t="s">
        <v>35</v>
      </c>
      <c r="B755" s="269" t="s">
        <v>36</v>
      </c>
      <c r="C755" s="270">
        <v>741</v>
      </c>
      <c r="D755" s="273"/>
      <c r="E755" s="273"/>
      <c r="F755" s="272" t="str">
        <f t="shared" si="12"/>
        <v>-</v>
      </c>
      <c r="G755" s="13"/>
    </row>
    <row r="756" spans="1:7" x14ac:dyDescent="0.2">
      <c r="A756" s="268" t="s">
        <v>37</v>
      </c>
      <c r="B756" s="269" t="s">
        <v>38</v>
      </c>
      <c r="C756" s="270">
        <v>742</v>
      </c>
      <c r="D756" s="273"/>
      <c r="E756" s="273"/>
      <c r="F756" s="272" t="str">
        <f t="shared" si="12"/>
        <v>-</v>
      </c>
      <c r="G756" s="13"/>
    </row>
    <row r="757" spans="1:7" x14ac:dyDescent="0.2">
      <c r="A757" s="268" t="s">
        <v>39</v>
      </c>
      <c r="B757" s="269" t="s">
        <v>40</v>
      </c>
      <c r="C757" s="270">
        <v>743</v>
      </c>
      <c r="D757" s="273"/>
      <c r="E757" s="273"/>
      <c r="F757" s="272" t="str">
        <f t="shared" si="12"/>
        <v>-</v>
      </c>
      <c r="G757" s="13"/>
    </row>
    <row r="758" spans="1:7" ht="24" x14ac:dyDescent="0.2">
      <c r="A758" s="268" t="s">
        <v>41</v>
      </c>
      <c r="B758" s="269" t="s">
        <v>42</v>
      </c>
      <c r="C758" s="270">
        <v>744</v>
      </c>
      <c r="D758" s="273"/>
      <c r="E758" s="273"/>
      <c r="F758" s="272" t="str">
        <f t="shared" si="12"/>
        <v>-</v>
      </c>
      <c r="G758" s="13"/>
    </row>
    <row r="759" spans="1:7" ht="24" x14ac:dyDescent="0.2">
      <c r="A759" s="268" t="s">
        <v>43</v>
      </c>
      <c r="B759" s="269" t="s">
        <v>44</v>
      </c>
      <c r="C759" s="270">
        <v>745</v>
      </c>
      <c r="D759" s="273"/>
      <c r="E759" s="273"/>
      <c r="F759" s="272" t="str">
        <f t="shared" si="12"/>
        <v>-</v>
      </c>
      <c r="G759" s="13"/>
    </row>
    <row r="760" spans="1:7" ht="24" x14ac:dyDescent="0.2">
      <c r="A760" s="268" t="s">
        <v>45</v>
      </c>
      <c r="B760" s="269" t="s">
        <v>2918</v>
      </c>
      <c r="C760" s="270">
        <v>746</v>
      </c>
      <c r="D760" s="273"/>
      <c r="E760" s="273"/>
      <c r="F760" s="272" t="str">
        <f t="shared" si="12"/>
        <v>-</v>
      </c>
      <c r="G760" s="13"/>
    </row>
    <row r="761" spans="1:7" ht="24" x14ac:dyDescent="0.2">
      <c r="A761" s="268" t="s">
        <v>46</v>
      </c>
      <c r="B761" s="269" t="s">
        <v>47</v>
      </c>
      <c r="C761" s="270">
        <v>747</v>
      </c>
      <c r="D761" s="273"/>
      <c r="E761" s="273"/>
      <c r="F761" s="272" t="str">
        <f t="shared" si="12"/>
        <v>-</v>
      </c>
      <c r="G761" s="13"/>
    </row>
    <row r="762" spans="1:7" ht="24" x14ac:dyDescent="0.2">
      <c r="A762" s="268" t="s">
        <v>48</v>
      </c>
      <c r="B762" s="269" t="s">
        <v>49</v>
      </c>
      <c r="C762" s="270">
        <v>748</v>
      </c>
      <c r="D762" s="273"/>
      <c r="E762" s="273"/>
      <c r="F762" s="272" t="str">
        <f t="shared" si="12"/>
        <v>-</v>
      </c>
      <c r="G762" s="13"/>
    </row>
    <row r="763" spans="1:7" ht="24" x14ac:dyDescent="0.2">
      <c r="A763" s="268" t="s">
        <v>50</v>
      </c>
      <c r="B763" s="269" t="s">
        <v>51</v>
      </c>
      <c r="C763" s="270">
        <v>749</v>
      </c>
      <c r="D763" s="273"/>
      <c r="E763" s="273"/>
      <c r="F763" s="272" t="str">
        <f t="shared" si="12"/>
        <v>-</v>
      </c>
      <c r="G763" s="13"/>
    </row>
    <row r="764" spans="1:7" x14ac:dyDescent="0.2">
      <c r="A764" s="268" t="s">
        <v>52</v>
      </c>
      <c r="B764" s="269" t="s">
        <v>53</v>
      </c>
      <c r="C764" s="270">
        <v>750</v>
      </c>
      <c r="D764" s="273"/>
      <c r="E764" s="273"/>
      <c r="F764" s="272" t="str">
        <f t="shared" si="12"/>
        <v>-</v>
      </c>
      <c r="G764" s="13"/>
    </row>
    <row r="765" spans="1:7" x14ac:dyDescent="0.2">
      <c r="A765" s="268" t="s">
        <v>54</v>
      </c>
      <c r="B765" s="269" t="s">
        <v>55</v>
      </c>
      <c r="C765" s="270">
        <v>751</v>
      </c>
      <c r="D765" s="273"/>
      <c r="E765" s="273"/>
      <c r="F765" s="272" t="str">
        <f t="shared" si="12"/>
        <v>-</v>
      </c>
      <c r="G765" s="13"/>
    </row>
    <row r="766" spans="1:7" x14ac:dyDescent="0.2">
      <c r="A766" s="268" t="s">
        <v>56</v>
      </c>
      <c r="B766" s="269" t="s">
        <v>57</v>
      </c>
      <c r="C766" s="270">
        <v>752</v>
      </c>
      <c r="D766" s="273"/>
      <c r="E766" s="273"/>
      <c r="F766" s="272" t="str">
        <f t="shared" si="12"/>
        <v>-</v>
      </c>
      <c r="G766" s="13"/>
    </row>
    <row r="767" spans="1:7" ht="24" x14ac:dyDescent="0.2">
      <c r="A767" s="268" t="s">
        <v>58</v>
      </c>
      <c r="B767" s="269" t="s">
        <v>59</v>
      </c>
      <c r="C767" s="270">
        <v>753</v>
      </c>
      <c r="D767" s="273"/>
      <c r="E767" s="273"/>
      <c r="F767" s="272" t="str">
        <f t="shared" si="12"/>
        <v>-</v>
      </c>
      <c r="G767" s="13"/>
    </row>
    <row r="768" spans="1:7" ht="24" x14ac:dyDescent="0.2">
      <c r="A768" s="268" t="s">
        <v>60</v>
      </c>
      <c r="B768" s="269" t="s">
        <v>61</v>
      </c>
      <c r="C768" s="270">
        <v>754</v>
      </c>
      <c r="D768" s="273"/>
      <c r="E768" s="273"/>
      <c r="F768" s="272" t="str">
        <f t="shared" si="12"/>
        <v>-</v>
      </c>
      <c r="G768" s="13"/>
    </row>
    <row r="769" spans="1:7" x14ac:dyDescent="0.2">
      <c r="A769" s="268" t="s">
        <v>62</v>
      </c>
      <c r="B769" s="269" t="s">
        <v>63</v>
      </c>
      <c r="C769" s="270">
        <v>755</v>
      </c>
      <c r="D769" s="273"/>
      <c r="E769" s="273"/>
      <c r="F769" s="272" t="str">
        <f t="shared" si="12"/>
        <v>-</v>
      </c>
      <c r="G769" s="13"/>
    </row>
    <row r="770" spans="1:7" x14ac:dyDescent="0.2">
      <c r="A770" s="268" t="s">
        <v>64</v>
      </c>
      <c r="B770" s="269" t="s">
        <v>65</v>
      </c>
      <c r="C770" s="270">
        <v>756</v>
      </c>
      <c r="D770" s="273"/>
      <c r="E770" s="273"/>
      <c r="F770" s="272" t="str">
        <f t="shared" si="12"/>
        <v>-</v>
      </c>
      <c r="G770" s="13"/>
    </row>
    <row r="771" spans="1:7" x14ac:dyDescent="0.2">
      <c r="A771" s="268" t="s">
        <v>66</v>
      </c>
      <c r="B771" s="269" t="s">
        <v>67</v>
      </c>
      <c r="C771" s="270">
        <v>757</v>
      </c>
      <c r="D771" s="273"/>
      <c r="E771" s="273"/>
      <c r="F771" s="272" t="str">
        <f t="shared" si="12"/>
        <v>-</v>
      </c>
      <c r="G771" s="13"/>
    </row>
    <row r="772" spans="1:7" x14ac:dyDescent="0.2">
      <c r="A772" s="268" t="s">
        <v>68</v>
      </c>
      <c r="B772" s="269" t="s">
        <v>69</v>
      </c>
      <c r="C772" s="270">
        <v>758</v>
      </c>
      <c r="D772" s="273"/>
      <c r="E772" s="273"/>
      <c r="F772" s="272" t="str">
        <f t="shared" si="12"/>
        <v>-</v>
      </c>
      <c r="G772" s="13"/>
    </row>
    <row r="773" spans="1:7" x14ac:dyDescent="0.2">
      <c r="A773" s="268" t="s">
        <v>70</v>
      </c>
      <c r="B773" s="269" t="s">
        <v>3533</v>
      </c>
      <c r="C773" s="270">
        <v>759</v>
      </c>
      <c r="D773" s="273"/>
      <c r="E773" s="273"/>
      <c r="F773" s="272" t="str">
        <f t="shared" si="12"/>
        <v>-</v>
      </c>
      <c r="G773" s="13"/>
    </row>
    <row r="774" spans="1:7" x14ac:dyDescent="0.2">
      <c r="A774" s="268" t="s">
        <v>71</v>
      </c>
      <c r="B774" s="269" t="s">
        <v>72</v>
      </c>
      <c r="C774" s="270">
        <v>760</v>
      </c>
      <c r="D774" s="273"/>
      <c r="E774" s="273"/>
      <c r="F774" s="272" t="str">
        <f t="shared" si="12"/>
        <v>-</v>
      </c>
      <c r="G774" s="13"/>
    </row>
    <row r="775" spans="1:7" x14ac:dyDescent="0.2">
      <c r="A775" s="268" t="s">
        <v>73</v>
      </c>
      <c r="B775" s="269" t="s">
        <v>74</v>
      </c>
      <c r="C775" s="270">
        <v>761</v>
      </c>
      <c r="D775" s="273"/>
      <c r="E775" s="273"/>
      <c r="F775" s="272" t="str">
        <f t="shared" si="12"/>
        <v>-</v>
      </c>
      <c r="G775" s="13"/>
    </row>
    <row r="776" spans="1:7" x14ac:dyDescent="0.2">
      <c r="A776" s="268" t="s">
        <v>75</v>
      </c>
      <c r="B776" s="269" t="s">
        <v>76</v>
      </c>
      <c r="C776" s="270">
        <v>762</v>
      </c>
      <c r="D776" s="273"/>
      <c r="E776" s="273"/>
      <c r="F776" s="272" t="str">
        <f t="shared" si="12"/>
        <v>-</v>
      </c>
      <c r="G776" s="13"/>
    </row>
    <row r="777" spans="1:7" x14ac:dyDescent="0.2">
      <c r="A777" s="268" t="s">
        <v>77</v>
      </c>
      <c r="B777" s="269" t="s">
        <v>78</v>
      </c>
      <c r="C777" s="270">
        <v>763</v>
      </c>
      <c r="D777" s="273"/>
      <c r="E777" s="273"/>
      <c r="F777" s="272" t="str">
        <f t="shared" si="12"/>
        <v>-</v>
      </c>
      <c r="G777" s="13"/>
    </row>
    <row r="778" spans="1:7" x14ac:dyDescent="0.2">
      <c r="A778" s="268" t="s">
        <v>79</v>
      </c>
      <c r="B778" s="269" t="s">
        <v>80</v>
      </c>
      <c r="C778" s="270">
        <v>764</v>
      </c>
      <c r="D778" s="273"/>
      <c r="E778" s="273"/>
      <c r="F778" s="272" t="str">
        <f t="shared" si="12"/>
        <v>-</v>
      </c>
      <c r="G778" s="13"/>
    </row>
    <row r="779" spans="1:7" x14ac:dyDescent="0.2">
      <c r="A779" s="268" t="s">
        <v>81</v>
      </c>
      <c r="B779" s="269" t="s">
        <v>82</v>
      </c>
      <c r="C779" s="270">
        <v>765</v>
      </c>
      <c r="D779" s="273"/>
      <c r="E779" s="273"/>
      <c r="F779" s="272" t="str">
        <f t="shared" si="12"/>
        <v>-</v>
      </c>
      <c r="G779" s="13"/>
    </row>
    <row r="780" spans="1:7" x14ac:dyDescent="0.2">
      <c r="A780" s="268">
        <v>37215</v>
      </c>
      <c r="B780" s="269" t="s">
        <v>3277</v>
      </c>
      <c r="C780" s="270">
        <v>766</v>
      </c>
      <c r="D780" s="273"/>
      <c r="E780" s="273"/>
      <c r="F780" s="272" t="str">
        <f t="shared" si="12"/>
        <v>-</v>
      </c>
      <c r="G780" s="13"/>
    </row>
    <row r="781" spans="1:7" x14ac:dyDescent="0.2">
      <c r="A781" s="268">
        <v>37216</v>
      </c>
      <c r="B781" s="274" t="s">
        <v>2919</v>
      </c>
      <c r="C781" s="270">
        <v>767</v>
      </c>
      <c r="D781" s="273"/>
      <c r="E781" s="273"/>
      <c r="F781" s="272" t="str">
        <f t="shared" si="12"/>
        <v>-</v>
      </c>
      <c r="G781" s="13"/>
    </row>
    <row r="782" spans="1:7" x14ac:dyDescent="0.2">
      <c r="A782" s="268">
        <v>37217</v>
      </c>
      <c r="B782" s="269" t="s">
        <v>83</v>
      </c>
      <c r="C782" s="270">
        <v>768</v>
      </c>
      <c r="D782" s="273"/>
      <c r="E782" s="273"/>
      <c r="F782" s="272" t="str">
        <f t="shared" ref="F782:F845" si="13">IF(D782&lt;&gt;0,IF(E782/D782&gt;=100,"&gt;&gt;100",E782/D782*100),"-")</f>
        <v>-</v>
      </c>
      <c r="G782" s="13"/>
    </row>
    <row r="783" spans="1:7" x14ac:dyDescent="0.2">
      <c r="A783" s="268">
        <v>37218</v>
      </c>
      <c r="B783" s="269" t="s">
        <v>84</v>
      </c>
      <c r="C783" s="270">
        <v>769</v>
      </c>
      <c r="D783" s="273"/>
      <c r="E783" s="273"/>
      <c r="F783" s="272" t="str">
        <f t="shared" si="13"/>
        <v>-</v>
      </c>
      <c r="G783" s="13"/>
    </row>
    <row r="784" spans="1:7" x14ac:dyDescent="0.2">
      <c r="A784" s="268">
        <v>37219</v>
      </c>
      <c r="B784" s="269" t="s">
        <v>85</v>
      </c>
      <c r="C784" s="270">
        <v>770</v>
      </c>
      <c r="D784" s="273"/>
      <c r="E784" s="273"/>
      <c r="F784" s="272" t="str">
        <f t="shared" si="13"/>
        <v>-</v>
      </c>
      <c r="G784" s="13"/>
    </row>
    <row r="785" spans="1:7" x14ac:dyDescent="0.2">
      <c r="A785" s="268">
        <v>37221</v>
      </c>
      <c r="B785" s="269" t="s">
        <v>367</v>
      </c>
      <c r="C785" s="270">
        <v>771</v>
      </c>
      <c r="D785" s="273"/>
      <c r="E785" s="273"/>
      <c r="F785" s="272" t="str">
        <f t="shared" si="13"/>
        <v>-</v>
      </c>
      <c r="G785" s="13"/>
    </row>
    <row r="786" spans="1:7" x14ac:dyDescent="0.2">
      <c r="A786" s="268" t="s">
        <v>86</v>
      </c>
      <c r="B786" s="269" t="s">
        <v>72</v>
      </c>
      <c r="C786" s="270">
        <v>772</v>
      </c>
      <c r="D786" s="273"/>
      <c r="E786" s="273"/>
      <c r="F786" s="272" t="str">
        <f t="shared" si="13"/>
        <v>-</v>
      </c>
      <c r="G786" s="13"/>
    </row>
    <row r="787" spans="1:7" x14ac:dyDescent="0.2">
      <c r="A787" s="268" t="s">
        <v>87</v>
      </c>
      <c r="B787" s="269" t="s">
        <v>436</v>
      </c>
      <c r="C787" s="270">
        <v>773</v>
      </c>
      <c r="D787" s="273"/>
      <c r="E787" s="273"/>
      <c r="F787" s="272" t="str">
        <f t="shared" si="13"/>
        <v>-</v>
      </c>
      <c r="G787" s="13"/>
    </row>
    <row r="788" spans="1:7" x14ac:dyDescent="0.2">
      <c r="A788" s="268" t="s">
        <v>88</v>
      </c>
      <c r="B788" s="269" t="s">
        <v>89</v>
      </c>
      <c r="C788" s="270">
        <v>774</v>
      </c>
      <c r="D788" s="273"/>
      <c r="E788" s="273"/>
      <c r="F788" s="272" t="str">
        <f t="shared" si="13"/>
        <v>-</v>
      </c>
      <c r="G788" s="13"/>
    </row>
    <row r="789" spans="1:7" x14ac:dyDescent="0.2">
      <c r="A789" s="268" t="s">
        <v>90</v>
      </c>
      <c r="B789" s="269" t="s">
        <v>91</v>
      </c>
      <c r="C789" s="270">
        <v>775</v>
      </c>
      <c r="D789" s="273"/>
      <c r="E789" s="273"/>
      <c r="F789" s="272" t="str">
        <f t="shared" si="13"/>
        <v>-</v>
      </c>
      <c r="G789" s="13"/>
    </row>
    <row r="790" spans="1:7" x14ac:dyDescent="0.2">
      <c r="A790" s="268">
        <v>38117</v>
      </c>
      <c r="B790" s="269" t="s">
        <v>2920</v>
      </c>
      <c r="C790" s="270">
        <v>776</v>
      </c>
      <c r="D790" s="273"/>
      <c r="E790" s="273"/>
      <c r="F790" s="272" t="str">
        <f t="shared" si="13"/>
        <v>-</v>
      </c>
      <c r="G790" s="13"/>
    </row>
    <row r="791" spans="1:7" x14ac:dyDescent="0.2">
      <c r="A791" s="268">
        <v>38612</v>
      </c>
      <c r="B791" s="269" t="s">
        <v>368</v>
      </c>
      <c r="C791" s="270">
        <v>777</v>
      </c>
      <c r="D791" s="273"/>
      <c r="E791" s="273"/>
      <c r="F791" s="272" t="str">
        <f t="shared" si="13"/>
        <v>-</v>
      </c>
      <c r="G791" s="13"/>
    </row>
    <row r="792" spans="1:7" x14ac:dyDescent="0.2">
      <c r="A792" s="268">
        <v>38613</v>
      </c>
      <c r="B792" s="269" t="s">
        <v>2921</v>
      </c>
      <c r="C792" s="270">
        <v>778</v>
      </c>
      <c r="D792" s="273"/>
      <c r="E792" s="273"/>
      <c r="F792" s="272" t="str">
        <f t="shared" si="13"/>
        <v>-</v>
      </c>
      <c r="G792" s="13"/>
    </row>
    <row r="793" spans="1:7" x14ac:dyDescent="0.2">
      <c r="A793" s="268">
        <v>38614</v>
      </c>
      <c r="B793" s="269" t="s">
        <v>2922</v>
      </c>
      <c r="C793" s="270">
        <v>779</v>
      </c>
      <c r="D793" s="273"/>
      <c r="E793" s="273"/>
      <c r="F793" s="272" t="str">
        <f t="shared" si="13"/>
        <v>-</v>
      </c>
      <c r="G793" s="13"/>
    </row>
    <row r="794" spans="1:7" x14ac:dyDescent="0.2">
      <c r="A794" s="268">
        <v>38615</v>
      </c>
      <c r="B794" s="269" t="s">
        <v>2923</v>
      </c>
      <c r="C794" s="270">
        <v>780</v>
      </c>
      <c r="D794" s="273"/>
      <c r="E794" s="273"/>
      <c r="F794" s="272" t="str">
        <f t="shared" si="13"/>
        <v>-</v>
      </c>
      <c r="G794" s="13"/>
    </row>
    <row r="795" spans="1:7" x14ac:dyDescent="0.2">
      <c r="A795" s="268">
        <v>38622</v>
      </c>
      <c r="B795" s="269" t="s">
        <v>369</v>
      </c>
      <c r="C795" s="270">
        <v>781</v>
      </c>
      <c r="D795" s="273"/>
      <c r="E795" s="273"/>
      <c r="F795" s="272" t="str">
        <f t="shared" si="13"/>
        <v>-</v>
      </c>
      <c r="G795" s="13"/>
    </row>
    <row r="796" spans="1:7" x14ac:dyDescent="0.2">
      <c r="A796" s="268">
        <v>38623</v>
      </c>
      <c r="B796" s="269" t="s">
        <v>2924</v>
      </c>
      <c r="C796" s="270">
        <v>782</v>
      </c>
      <c r="D796" s="273"/>
      <c r="E796" s="273"/>
      <c r="F796" s="272" t="str">
        <f t="shared" si="13"/>
        <v>-</v>
      </c>
      <c r="G796" s="13"/>
    </row>
    <row r="797" spans="1:7" x14ac:dyDescent="0.2">
      <c r="A797" s="268">
        <v>38624</v>
      </c>
      <c r="B797" s="269" t="s">
        <v>2925</v>
      </c>
      <c r="C797" s="270">
        <v>783</v>
      </c>
      <c r="D797" s="273"/>
      <c r="E797" s="273"/>
      <c r="F797" s="272" t="str">
        <f t="shared" si="13"/>
        <v>-</v>
      </c>
      <c r="G797" s="13"/>
    </row>
    <row r="798" spans="1:7" x14ac:dyDescent="0.2">
      <c r="A798" s="268">
        <v>38625</v>
      </c>
      <c r="B798" s="269" t="s">
        <v>4241</v>
      </c>
      <c r="C798" s="270">
        <v>784</v>
      </c>
      <c r="D798" s="273"/>
      <c r="E798" s="273"/>
      <c r="F798" s="272" t="str">
        <f t="shared" si="13"/>
        <v>-</v>
      </c>
      <c r="G798" s="13"/>
    </row>
    <row r="799" spans="1:7" x14ac:dyDescent="0.2">
      <c r="A799" s="268">
        <v>38631</v>
      </c>
      <c r="B799" s="269" t="s">
        <v>370</v>
      </c>
      <c r="C799" s="270">
        <v>785</v>
      </c>
      <c r="D799" s="273"/>
      <c r="E799" s="273"/>
      <c r="F799" s="272" t="str">
        <f t="shared" si="13"/>
        <v>-</v>
      </c>
      <c r="G799" s="13"/>
    </row>
    <row r="800" spans="1:7" x14ac:dyDescent="0.2">
      <c r="A800" s="268">
        <v>38632</v>
      </c>
      <c r="B800" s="269" t="s">
        <v>4242</v>
      </c>
      <c r="C800" s="270">
        <v>786</v>
      </c>
      <c r="D800" s="273"/>
      <c r="E800" s="273"/>
      <c r="F800" s="272" t="str">
        <f t="shared" si="13"/>
        <v>-</v>
      </c>
      <c r="G800" s="13"/>
    </row>
    <row r="801" spans="1:7" x14ac:dyDescent="0.2">
      <c r="A801" s="268"/>
      <c r="B801" s="284" t="s">
        <v>92</v>
      </c>
      <c r="C801" s="270">
        <v>787</v>
      </c>
      <c r="D801" s="271">
        <f>SUM(D691:D800)</f>
        <v>171445</v>
      </c>
      <c r="E801" s="271">
        <f>SUM(E691:E800)</f>
        <v>154764</v>
      </c>
      <c r="F801" s="272">
        <f t="shared" si="13"/>
        <v>90.270349091545398</v>
      </c>
      <c r="G801" s="13"/>
    </row>
    <row r="802" spans="1:7" ht="24" x14ac:dyDescent="0.2">
      <c r="A802" s="268">
        <v>81212</v>
      </c>
      <c r="B802" s="269" t="s">
        <v>2166</v>
      </c>
      <c r="C802" s="270">
        <v>788</v>
      </c>
      <c r="D802" s="273"/>
      <c r="E802" s="273"/>
      <c r="F802" s="272" t="str">
        <f t="shared" si="13"/>
        <v>-</v>
      </c>
      <c r="G802" s="13"/>
    </row>
    <row r="803" spans="1:7" ht="24" x14ac:dyDescent="0.2">
      <c r="A803" s="268" t="s">
        <v>93</v>
      </c>
      <c r="B803" s="269" t="s">
        <v>94</v>
      </c>
      <c r="C803" s="270">
        <v>789</v>
      </c>
      <c r="D803" s="273"/>
      <c r="E803" s="273"/>
      <c r="F803" s="272" t="str">
        <f t="shared" si="13"/>
        <v>-</v>
      </c>
      <c r="G803" s="13"/>
    </row>
    <row r="804" spans="1:7" x14ac:dyDescent="0.2">
      <c r="A804" s="268">
        <v>81322</v>
      </c>
      <c r="B804" s="269" t="s">
        <v>1946</v>
      </c>
      <c r="C804" s="270">
        <v>790</v>
      </c>
      <c r="D804" s="273"/>
      <c r="E804" s="273"/>
      <c r="F804" s="272" t="str">
        <f t="shared" si="13"/>
        <v>-</v>
      </c>
      <c r="G804" s="13"/>
    </row>
    <row r="805" spans="1:7" ht="24" x14ac:dyDescent="0.2">
      <c r="A805" s="268" t="s">
        <v>95</v>
      </c>
      <c r="B805" s="269" t="s">
        <v>3634</v>
      </c>
      <c r="C805" s="270">
        <v>791</v>
      </c>
      <c r="D805" s="273"/>
      <c r="E805" s="273"/>
      <c r="F805" s="272" t="str">
        <f t="shared" si="13"/>
        <v>-</v>
      </c>
      <c r="G805" s="13"/>
    </row>
    <row r="806" spans="1:7" x14ac:dyDescent="0.2">
      <c r="A806" s="268">
        <v>81332</v>
      </c>
      <c r="B806" s="269" t="s">
        <v>1947</v>
      </c>
      <c r="C806" s="270">
        <v>792</v>
      </c>
      <c r="D806" s="273"/>
      <c r="E806" s="273"/>
      <c r="F806" s="272" t="str">
        <f t="shared" si="13"/>
        <v>-</v>
      </c>
      <c r="G806" s="13"/>
    </row>
    <row r="807" spans="1:7" ht="24" x14ac:dyDescent="0.2">
      <c r="A807" s="268" t="s">
        <v>3635</v>
      </c>
      <c r="B807" s="269" t="s">
        <v>3636</v>
      </c>
      <c r="C807" s="270">
        <v>793</v>
      </c>
      <c r="D807" s="273"/>
      <c r="E807" s="273"/>
      <c r="F807" s="272" t="str">
        <f t="shared" si="13"/>
        <v>-</v>
      </c>
      <c r="G807" s="13"/>
    </row>
    <row r="808" spans="1:7" x14ac:dyDescent="0.2">
      <c r="A808" s="268">
        <v>81342</v>
      </c>
      <c r="B808" s="269" t="s">
        <v>1948</v>
      </c>
      <c r="C808" s="270">
        <v>794</v>
      </c>
      <c r="D808" s="273"/>
      <c r="E808" s="273"/>
      <c r="F808" s="272" t="str">
        <f t="shared" si="13"/>
        <v>-</v>
      </c>
      <c r="G808" s="13"/>
    </row>
    <row r="809" spans="1:7" ht="24" x14ac:dyDescent="0.2">
      <c r="A809" s="268" t="s">
        <v>3637</v>
      </c>
      <c r="B809" s="269" t="s">
        <v>3638</v>
      </c>
      <c r="C809" s="270">
        <v>795</v>
      </c>
      <c r="D809" s="273"/>
      <c r="E809" s="273"/>
      <c r="F809" s="272" t="str">
        <f t="shared" si="13"/>
        <v>-</v>
      </c>
      <c r="G809" s="13"/>
    </row>
    <row r="810" spans="1:7" x14ac:dyDescent="0.2">
      <c r="A810" s="268">
        <v>81411</v>
      </c>
      <c r="B810" s="269" t="s">
        <v>1949</v>
      </c>
      <c r="C810" s="270">
        <v>796</v>
      </c>
      <c r="D810" s="273"/>
      <c r="E810" s="273"/>
      <c r="F810" s="272" t="str">
        <f t="shared" si="13"/>
        <v>-</v>
      </c>
      <c r="G810" s="13"/>
    </row>
    <row r="811" spans="1:7" x14ac:dyDescent="0.2">
      <c r="A811" s="268">
        <v>81412</v>
      </c>
      <c r="B811" s="269" t="s">
        <v>1950</v>
      </c>
      <c r="C811" s="270">
        <v>797</v>
      </c>
      <c r="D811" s="273"/>
      <c r="E811" s="273"/>
      <c r="F811" s="272" t="str">
        <f t="shared" si="13"/>
        <v>-</v>
      </c>
      <c r="G811" s="13"/>
    </row>
    <row r="812" spans="1:7" x14ac:dyDescent="0.2">
      <c r="A812" s="268" t="s">
        <v>3639</v>
      </c>
      <c r="B812" s="274" t="s">
        <v>3640</v>
      </c>
      <c r="C812" s="270">
        <v>798</v>
      </c>
      <c r="D812" s="273"/>
      <c r="E812" s="273"/>
      <c r="F812" s="272" t="str">
        <f t="shared" si="13"/>
        <v>-</v>
      </c>
      <c r="G812" s="13"/>
    </row>
    <row r="813" spans="1:7" x14ac:dyDescent="0.2">
      <c r="A813" s="268">
        <v>81532</v>
      </c>
      <c r="B813" s="274" t="s">
        <v>1951</v>
      </c>
      <c r="C813" s="270">
        <v>799</v>
      </c>
      <c r="D813" s="273"/>
      <c r="E813" s="273"/>
      <c r="F813" s="272" t="str">
        <f t="shared" si="13"/>
        <v>-</v>
      </c>
      <c r="G813" s="13"/>
    </row>
    <row r="814" spans="1:7" ht="24" x14ac:dyDescent="0.2">
      <c r="A814" s="268" t="s">
        <v>3641</v>
      </c>
      <c r="B814" s="269" t="s">
        <v>3642</v>
      </c>
      <c r="C814" s="270">
        <v>800</v>
      </c>
      <c r="D814" s="273"/>
      <c r="E814" s="273"/>
      <c r="F814" s="272" t="str">
        <f t="shared" si="13"/>
        <v>-</v>
      </c>
      <c r="G814" s="13"/>
    </row>
    <row r="815" spans="1:7" ht="24" x14ac:dyDescent="0.2">
      <c r="A815" s="268">
        <v>81542</v>
      </c>
      <c r="B815" s="275" t="s">
        <v>1952</v>
      </c>
      <c r="C815" s="270">
        <v>801</v>
      </c>
      <c r="D815" s="273"/>
      <c r="E815" s="273"/>
      <c r="F815" s="272" t="str">
        <f t="shared" si="13"/>
        <v>-</v>
      </c>
      <c r="G815" s="13"/>
    </row>
    <row r="816" spans="1:7" ht="24" x14ac:dyDescent="0.2">
      <c r="A816" s="268" t="s">
        <v>3643</v>
      </c>
      <c r="B816" s="275" t="s">
        <v>3644</v>
      </c>
      <c r="C816" s="270">
        <v>802</v>
      </c>
      <c r="D816" s="273"/>
      <c r="E816" s="273"/>
      <c r="F816" s="272" t="str">
        <f t="shared" si="13"/>
        <v>-</v>
      </c>
      <c r="G816" s="13"/>
    </row>
    <row r="817" spans="1:7" ht="24" x14ac:dyDescent="0.2">
      <c r="A817" s="268">
        <v>81552</v>
      </c>
      <c r="B817" s="269" t="s">
        <v>1953</v>
      </c>
      <c r="C817" s="270">
        <v>803</v>
      </c>
      <c r="D817" s="273"/>
      <c r="E817" s="273"/>
      <c r="F817" s="272" t="str">
        <f t="shared" si="13"/>
        <v>-</v>
      </c>
      <c r="G817" s="13"/>
    </row>
    <row r="818" spans="1:7" ht="24" x14ac:dyDescent="0.2">
      <c r="A818" s="268" t="s">
        <v>3645</v>
      </c>
      <c r="B818" s="269" t="s">
        <v>3646</v>
      </c>
      <c r="C818" s="270">
        <v>804</v>
      </c>
      <c r="D818" s="273"/>
      <c r="E818" s="273"/>
      <c r="F818" s="272" t="str">
        <f t="shared" si="13"/>
        <v>-</v>
      </c>
      <c r="G818" s="13"/>
    </row>
    <row r="819" spans="1:7" x14ac:dyDescent="0.2">
      <c r="A819" s="268">
        <v>81631</v>
      </c>
      <c r="B819" s="274" t="s">
        <v>571</v>
      </c>
      <c r="C819" s="270">
        <v>805</v>
      </c>
      <c r="D819" s="273"/>
      <c r="E819" s="273"/>
      <c r="F819" s="272" t="str">
        <f t="shared" si="13"/>
        <v>-</v>
      </c>
      <c r="G819" s="13"/>
    </row>
    <row r="820" spans="1:7" x14ac:dyDescent="0.2">
      <c r="A820" s="268">
        <v>81632</v>
      </c>
      <c r="B820" s="269" t="s">
        <v>572</v>
      </c>
      <c r="C820" s="270">
        <v>806</v>
      </c>
      <c r="D820" s="273"/>
      <c r="E820" s="273"/>
      <c r="F820" s="272" t="str">
        <f t="shared" si="13"/>
        <v>-</v>
      </c>
      <c r="G820" s="13"/>
    </row>
    <row r="821" spans="1:7" ht="24" x14ac:dyDescent="0.2">
      <c r="A821" s="268" t="s">
        <v>3647</v>
      </c>
      <c r="B821" s="269" t="s">
        <v>3648</v>
      </c>
      <c r="C821" s="270">
        <v>807</v>
      </c>
      <c r="D821" s="273"/>
      <c r="E821" s="273"/>
      <c r="F821" s="272" t="str">
        <f t="shared" si="13"/>
        <v>-</v>
      </c>
      <c r="G821" s="13"/>
    </row>
    <row r="822" spans="1:7" x14ac:dyDescent="0.2">
      <c r="A822" s="268">
        <v>81641</v>
      </c>
      <c r="B822" s="269" t="s">
        <v>1239</v>
      </c>
      <c r="C822" s="270">
        <v>808</v>
      </c>
      <c r="D822" s="273"/>
      <c r="E822" s="273"/>
      <c r="F822" s="272" t="str">
        <f t="shared" si="13"/>
        <v>-</v>
      </c>
      <c r="G822" s="13"/>
    </row>
    <row r="823" spans="1:7" x14ac:dyDescent="0.2">
      <c r="A823" s="268">
        <v>81642</v>
      </c>
      <c r="B823" s="269" t="s">
        <v>2235</v>
      </c>
      <c r="C823" s="270">
        <v>809</v>
      </c>
      <c r="D823" s="273"/>
      <c r="E823" s="273"/>
      <c r="F823" s="272" t="str">
        <f t="shared" si="13"/>
        <v>-</v>
      </c>
      <c r="G823" s="13"/>
    </row>
    <row r="824" spans="1:7" x14ac:dyDescent="0.2">
      <c r="A824" s="268" t="s">
        <v>3649</v>
      </c>
      <c r="B824" s="269" t="s">
        <v>290</v>
      </c>
      <c r="C824" s="270">
        <v>810</v>
      </c>
      <c r="D824" s="273"/>
      <c r="E824" s="273"/>
      <c r="F824" s="272" t="str">
        <f t="shared" si="13"/>
        <v>-</v>
      </c>
      <c r="G824" s="13"/>
    </row>
    <row r="825" spans="1:7" x14ac:dyDescent="0.2">
      <c r="A825" s="268">
        <v>81711</v>
      </c>
      <c r="B825" s="269" t="s">
        <v>3569</v>
      </c>
      <c r="C825" s="270">
        <v>811</v>
      </c>
      <c r="D825" s="273"/>
      <c r="E825" s="273"/>
      <c r="F825" s="272" t="str">
        <f t="shared" si="13"/>
        <v>-</v>
      </c>
      <c r="G825" s="13"/>
    </row>
    <row r="826" spans="1:7" x14ac:dyDescent="0.2">
      <c r="A826" s="268">
        <v>81712</v>
      </c>
      <c r="B826" s="269" t="s">
        <v>3570</v>
      </c>
      <c r="C826" s="270">
        <v>812</v>
      </c>
      <c r="D826" s="273"/>
      <c r="E826" s="273"/>
      <c r="F826" s="272" t="str">
        <f t="shared" si="13"/>
        <v>-</v>
      </c>
      <c r="G826" s="13"/>
    </row>
    <row r="827" spans="1:7" x14ac:dyDescent="0.2">
      <c r="A827" s="268">
        <v>81721</v>
      </c>
      <c r="B827" s="269" t="s">
        <v>1396</v>
      </c>
      <c r="C827" s="270">
        <v>813</v>
      </c>
      <c r="D827" s="273"/>
      <c r="E827" s="273"/>
      <c r="F827" s="272" t="str">
        <f t="shared" si="13"/>
        <v>-</v>
      </c>
      <c r="G827" s="13"/>
    </row>
    <row r="828" spans="1:7" x14ac:dyDescent="0.2">
      <c r="A828" s="268">
        <v>81722</v>
      </c>
      <c r="B828" s="269" t="s">
        <v>1397</v>
      </c>
      <c r="C828" s="270">
        <v>814</v>
      </c>
      <c r="D828" s="273"/>
      <c r="E828" s="273"/>
      <c r="F828" s="272" t="str">
        <f t="shared" si="13"/>
        <v>-</v>
      </c>
      <c r="G828" s="13"/>
    </row>
    <row r="829" spans="1:7" x14ac:dyDescent="0.2">
      <c r="A829" s="268" t="s">
        <v>291</v>
      </c>
      <c r="B829" s="269" t="s">
        <v>292</v>
      </c>
      <c r="C829" s="270">
        <v>815</v>
      </c>
      <c r="D829" s="273"/>
      <c r="E829" s="273"/>
      <c r="F829" s="272" t="str">
        <f t="shared" si="13"/>
        <v>-</v>
      </c>
      <c r="G829" s="13"/>
    </row>
    <row r="830" spans="1:7" x14ac:dyDescent="0.2">
      <c r="A830" s="268">
        <v>81731</v>
      </c>
      <c r="B830" s="269" t="s">
        <v>1398</v>
      </c>
      <c r="C830" s="270">
        <v>816</v>
      </c>
      <c r="D830" s="273"/>
      <c r="E830" s="273"/>
      <c r="F830" s="272" t="str">
        <f t="shared" si="13"/>
        <v>-</v>
      </c>
      <c r="G830" s="13"/>
    </row>
    <row r="831" spans="1:7" x14ac:dyDescent="0.2">
      <c r="A831" s="268">
        <v>81732</v>
      </c>
      <c r="B831" s="269" t="s">
        <v>1399</v>
      </c>
      <c r="C831" s="270">
        <v>817</v>
      </c>
      <c r="D831" s="273"/>
      <c r="E831" s="273"/>
      <c r="F831" s="272" t="str">
        <f t="shared" si="13"/>
        <v>-</v>
      </c>
      <c r="G831" s="13"/>
    </row>
    <row r="832" spans="1:7" x14ac:dyDescent="0.2">
      <c r="A832" s="268">
        <v>81733</v>
      </c>
      <c r="B832" s="269" t="s">
        <v>293</v>
      </c>
      <c r="C832" s="270">
        <v>818</v>
      </c>
      <c r="D832" s="273"/>
      <c r="E832" s="273"/>
      <c r="F832" s="272" t="str">
        <f t="shared" si="13"/>
        <v>-</v>
      </c>
      <c r="G832" s="13"/>
    </row>
    <row r="833" spans="1:7" x14ac:dyDescent="0.2">
      <c r="A833" s="268">
        <v>81741</v>
      </c>
      <c r="B833" s="269" t="s">
        <v>1400</v>
      </c>
      <c r="C833" s="270">
        <v>819</v>
      </c>
      <c r="D833" s="273"/>
      <c r="E833" s="273"/>
      <c r="F833" s="272" t="str">
        <f t="shared" si="13"/>
        <v>-</v>
      </c>
      <c r="G833" s="13"/>
    </row>
    <row r="834" spans="1:7" x14ac:dyDescent="0.2">
      <c r="A834" s="268">
        <v>81742</v>
      </c>
      <c r="B834" s="269" t="s">
        <v>1401</v>
      </c>
      <c r="C834" s="270">
        <v>820</v>
      </c>
      <c r="D834" s="273"/>
      <c r="E834" s="273"/>
      <c r="F834" s="272" t="str">
        <f t="shared" si="13"/>
        <v>-</v>
      </c>
      <c r="G834" s="13"/>
    </row>
    <row r="835" spans="1:7" x14ac:dyDescent="0.2">
      <c r="A835" s="268">
        <v>81743</v>
      </c>
      <c r="B835" s="269" t="s">
        <v>294</v>
      </c>
      <c r="C835" s="270">
        <v>821</v>
      </c>
      <c r="D835" s="273"/>
      <c r="E835" s="273"/>
      <c r="F835" s="272" t="str">
        <f t="shared" si="13"/>
        <v>-</v>
      </c>
      <c r="G835" s="13"/>
    </row>
    <row r="836" spans="1:7" x14ac:dyDescent="0.2">
      <c r="A836" s="268">
        <v>81751</v>
      </c>
      <c r="B836" s="269" t="s">
        <v>1402</v>
      </c>
      <c r="C836" s="270">
        <v>822</v>
      </c>
      <c r="D836" s="273"/>
      <c r="E836" s="273"/>
      <c r="F836" s="272" t="str">
        <f t="shared" si="13"/>
        <v>-</v>
      </c>
      <c r="G836" s="13"/>
    </row>
    <row r="837" spans="1:7" x14ac:dyDescent="0.2">
      <c r="A837" s="268">
        <v>81752</v>
      </c>
      <c r="B837" s="269" t="s">
        <v>1403</v>
      </c>
      <c r="C837" s="270">
        <v>823</v>
      </c>
      <c r="D837" s="273"/>
      <c r="E837" s="273"/>
      <c r="F837" s="272" t="str">
        <f t="shared" si="13"/>
        <v>-</v>
      </c>
      <c r="G837" s="13"/>
    </row>
    <row r="838" spans="1:7" x14ac:dyDescent="0.2">
      <c r="A838" s="268">
        <v>81753</v>
      </c>
      <c r="B838" s="269" t="s">
        <v>295</v>
      </c>
      <c r="C838" s="270">
        <v>824</v>
      </c>
      <c r="D838" s="273"/>
      <c r="E838" s="273"/>
      <c r="F838" s="272" t="str">
        <f t="shared" si="13"/>
        <v>-</v>
      </c>
      <c r="G838" s="13"/>
    </row>
    <row r="839" spans="1:7" ht="24" x14ac:dyDescent="0.2">
      <c r="A839" s="268">
        <v>81761</v>
      </c>
      <c r="B839" s="275" t="s">
        <v>1404</v>
      </c>
      <c r="C839" s="270">
        <v>825</v>
      </c>
      <c r="D839" s="273"/>
      <c r="E839" s="273"/>
      <c r="F839" s="272" t="str">
        <f t="shared" si="13"/>
        <v>-</v>
      </c>
      <c r="G839" s="13"/>
    </row>
    <row r="840" spans="1:7" ht="24" x14ac:dyDescent="0.2">
      <c r="A840" s="268">
        <v>81762</v>
      </c>
      <c r="B840" s="275" t="s">
        <v>1405</v>
      </c>
      <c r="C840" s="270">
        <v>826</v>
      </c>
      <c r="D840" s="273"/>
      <c r="E840" s="273"/>
      <c r="F840" s="272" t="str">
        <f t="shared" si="13"/>
        <v>-</v>
      </c>
      <c r="G840" s="13"/>
    </row>
    <row r="841" spans="1:7" ht="24" x14ac:dyDescent="0.2">
      <c r="A841" s="268">
        <v>81763</v>
      </c>
      <c r="B841" s="269" t="s">
        <v>2154</v>
      </c>
      <c r="C841" s="270">
        <v>827</v>
      </c>
      <c r="D841" s="273"/>
      <c r="E841" s="273"/>
      <c r="F841" s="272" t="str">
        <f t="shared" si="13"/>
        <v>-</v>
      </c>
      <c r="G841" s="13"/>
    </row>
    <row r="842" spans="1:7" ht="24" x14ac:dyDescent="0.2">
      <c r="A842" s="268">
        <v>81771</v>
      </c>
      <c r="B842" s="269" t="s">
        <v>3784</v>
      </c>
      <c r="C842" s="270">
        <v>828</v>
      </c>
      <c r="D842" s="273"/>
      <c r="E842" s="273"/>
      <c r="F842" s="272" t="str">
        <f t="shared" si="13"/>
        <v>-</v>
      </c>
      <c r="G842" s="13"/>
    </row>
    <row r="843" spans="1:7" ht="24" x14ac:dyDescent="0.2">
      <c r="A843" s="268">
        <v>81772</v>
      </c>
      <c r="B843" s="269" t="s">
        <v>3785</v>
      </c>
      <c r="C843" s="270">
        <v>829</v>
      </c>
      <c r="D843" s="273"/>
      <c r="E843" s="273"/>
      <c r="F843" s="272" t="str">
        <f t="shared" si="13"/>
        <v>-</v>
      </c>
      <c r="G843" s="13"/>
    </row>
    <row r="844" spans="1:7" ht="24" x14ac:dyDescent="0.2">
      <c r="A844" s="268">
        <v>81773</v>
      </c>
      <c r="B844" s="269" t="s">
        <v>2155</v>
      </c>
      <c r="C844" s="270">
        <v>830</v>
      </c>
      <c r="D844" s="273"/>
      <c r="E844" s="273"/>
      <c r="F844" s="272" t="str">
        <f t="shared" si="13"/>
        <v>-</v>
      </c>
      <c r="G844" s="13"/>
    </row>
    <row r="845" spans="1:7" x14ac:dyDescent="0.2">
      <c r="A845" s="268">
        <v>82412</v>
      </c>
      <c r="B845" s="269" t="s">
        <v>3786</v>
      </c>
      <c r="C845" s="270">
        <v>831</v>
      </c>
      <c r="D845" s="273"/>
      <c r="E845" s="273"/>
      <c r="F845" s="272" t="str">
        <f t="shared" si="13"/>
        <v>-</v>
      </c>
      <c r="G845" s="13"/>
    </row>
    <row r="846" spans="1:7" x14ac:dyDescent="0.2">
      <c r="A846" s="268">
        <v>84132</v>
      </c>
      <c r="B846" s="269" t="s">
        <v>3519</v>
      </c>
      <c r="C846" s="270">
        <v>832</v>
      </c>
      <c r="D846" s="273"/>
      <c r="E846" s="273"/>
      <c r="F846" s="272" t="str">
        <f t="shared" ref="F846:F909" si="14">IF(D846&lt;&gt;0,IF(E846/D846&gt;=100,"&gt;&gt;100",E846/D846*100),"-")</f>
        <v>-</v>
      </c>
      <c r="G846" s="13"/>
    </row>
    <row r="847" spans="1:7" x14ac:dyDescent="0.2">
      <c r="A847" s="268">
        <v>84142</v>
      </c>
      <c r="B847" s="269" t="s">
        <v>845</v>
      </c>
      <c r="C847" s="270">
        <v>833</v>
      </c>
      <c r="D847" s="273"/>
      <c r="E847" s="273"/>
      <c r="F847" s="272" t="str">
        <f t="shared" si="14"/>
        <v>-</v>
      </c>
      <c r="G847" s="13"/>
    </row>
    <row r="848" spans="1:7" x14ac:dyDescent="0.2">
      <c r="A848" s="268">
        <v>84152</v>
      </c>
      <c r="B848" s="269" t="s">
        <v>846</v>
      </c>
      <c r="C848" s="270">
        <v>834</v>
      </c>
      <c r="D848" s="273"/>
      <c r="E848" s="273"/>
      <c r="F848" s="272" t="str">
        <f t="shared" si="14"/>
        <v>-</v>
      </c>
      <c r="G848" s="13"/>
    </row>
    <row r="849" spans="1:7" x14ac:dyDescent="0.2">
      <c r="A849" s="268">
        <v>84162</v>
      </c>
      <c r="B849" s="269" t="s">
        <v>847</v>
      </c>
      <c r="C849" s="270">
        <v>835</v>
      </c>
      <c r="D849" s="273"/>
      <c r="E849" s="273"/>
      <c r="F849" s="272" t="str">
        <f t="shared" si="14"/>
        <v>-</v>
      </c>
      <c r="G849" s="13"/>
    </row>
    <row r="850" spans="1:7" x14ac:dyDescent="0.2">
      <c r="A850" s="268">
        <v>84221</v>
      </c>
      <c r="B850" s="269" t="s">
        <v>848</v>
      </c>
      <c r="C850" s="270">
        <v>836</v>
      </c>
      <c r="D850" s="273"/>
      <c r="E850" s="273"/>
      <c r="F850" s="272" t="str">
        <f t="shared" si="14"/>
        <v>-</v>
      </c>
      <c r="G850" s="13"/>
    </row>
    <row r="851" spans="1:7" x14ac:dyDescent="0.2">
      <c r="A851" s="268">
        <v>84222</v>
      </c>
      <c r="B851" s="269" t="s">
        <v>849</v>
      </c>
      <c r="C851" s="270">
        <v>837</v>
      </c>
      <c r="D851" s="273"/>
      <c r="E851" s="273"/>
      <c r="F851" s="272" t="str">
        <f t="shared" si="14"/>
        <v>-</v>
      </c>
      <c r="G851" s="13"/>
    </row>
    <row r="852" spans="1:7" x14ac:dyDescent="0.2">
      <c r="A852" s="268" t="s">
        <v>2156</v>
      </c>
      <c r="B852" s="269" t="s">
        <v>1440</v>
      </c>
      <c r="C852" s="270">
        <v>838</v>
      </c>
      <c r="D852" s="273"/>
      <c r="E852" s="273"/>
      <c r="F852" s="272" t="str">
        <f t="shared" si="14"/>
        <v>-</v>
      </c>
      <c r="G852" s="13"/>
    </row>
    <row r="853" spans="1:7" x14ac:dyDescent="0.2">
      <c r="A853" s="268">
        <v>84232</v>
      </c>
      <c r="B853" s="269" t="s">
        <v>850</v>
      </c>
      <c r="C853" s="270">
        <v>839</v>
      </c>
      <c r="D853" s="273"/>
      <c r="E853" s="273"/>
      <c r="F853" s="272" t="str">
        <f t="shared" si="14"/>
        <v>-</v>
      </c>
      <c r="G853" s="13"/>
    </row>
    <row r="854" spans="1:7" x14ac:dyDescent="0.2">
      <c r="A854" s="268">
        <v>84242</v>
      </c>
      <c r="B854" s="269" t="s">
        <v>851</v>
      </c>
      <c r="C854" s="270">
        <v>840</v>
      </c>
      <c r="D854" s="273"/>
      <c r="E854" s="273"/>
      <c r="F854" s="272" t="str">
        <f t="shared" si="14"/>
        <v>-</v>
      </c>
      <c r="G854" s="13"/>
    </row>
    <row r="855" spans="1:7" x14ac:dyDescent="0.2">
      <c r="A855" s="268" t="s">
        <v>1441</v>
      </c>
      <c r="B855" s="269" t="s">
        <v>1442</v>
      </c>
      <c r="C855" s="270">
        <v>841</v>
      </c>
      <c r="D855" s="273"/>
      <c r="E855" s="273"/>
      <c r="F855" s="272" t="str">
        <f t="shared" si="14"/>
        <v>-</v>
      </c>
      <c r="G855" s="13"/>
    </row>
    <row r="856" spans="1:7" x14ac:dyDescent="0.2">
      <c r="A856" s="268">
        <v>84312</v>
      </c>
      <c r="B856" s="269" t="s">
        <v>852</v>
      </c>
      <c r="C856" s="270">
        <v>842</v>
      </c>
      <c r="D856" s="273"/>
      <c r="E856" s="273"/>
      <c r="F856" s="272" t="str">
        <f t="shared" si="14"/>
        <v>-</v>
      </c>
      <c r="G856" s="13"/>
    </row>
    <row r="857" spans="1:7" x14ac:dyDescent="0.2">
      <c r="A857" s="268">
        <v>84431</v>
      </c>
      <c r="B857" s="269" t="s">
        <v>853</v>
      </c>
      <c r="C857" s="270">
        <v>843</v>
      </c>
      <c r="D857" s="273"/>
      <c r="E857" s="273"/>
      <c r="F857" s="272" t="str">
        <f t="shared" si="14"/>
        <v>-</v>
      </c>
      <c r="G857" s="13"/>
    </row>
    <row r="858" spans="1:7" x14ac:dyDescent="0.2">
      <c r="A858" s="268">
        <v>84432</v>
      </c>
      <c r="B858" s="269" t="s">
        <v>854</v>
      </c>
      <c r="C858" s="270">
        <v>844</v>
      </c>
      <c r="D858" s="273"/>
      <c r="E858" s="273"/>
      <c r="F858" s="272" t="str">
        <f t="shared" si="14"/>
        <v>-</v>
      </c>
      <c r="G858" s="13"/>
    </row>
    <row r="859" spans="1:7" x14ac:dyDescent="0.2">
      <c r="A859" s="268" t="s">
        <v>1443</v>
      </c>
      <c r="B859" s="269" t="s">
        <v>1444</v>
      </c>
      <c r="C859" s="270">
        <v>845</v>
      </c>
      <c r="D859" s="273"/>
      <c r="E859" s="273"/>
      <c r="F859" s="272" t="str">
        <f t="shared" si="14"/>
        <v>-</v>
      </c>
      <c r="G859" s="13"/>
    </row>
    <row r="860" spans="1:7" x14ac:dyDescent="0.2">
      <c r="A860" s="268">
        <v>84442</v>
      </c>
      <c r="B860" s="269" t="s">
        <v>855</v>
      </c>
      <c r="C860" s="270">
        <v>846</v>
      </c>
      <c r="D860" s="273"/>
      <c r="E860" s="273"/>
      <c r="F860" s="272" t="str">
        <f t="shared" si="14"/>
        <v>-</v>
      </c>
      <c r="G860" s="13"/>
    </row>
    <row r="861" spans="1:7" ht="24" x14ac:dyDescent="0.2">
      <c r="A861" s="268">
        <v>84452</v>
      </c>
      <c r="B861" s="275" t="s">
        <v>856</v>
      </c>
      <c r="C861" s="270">
        <v>847</v>
      </c>
      <c r="D861" s="273"/>
      <c r="E861" s="273"/>
      <c r="F861" s="272" t="str">
        <f t="shared" si="14"/>
        <v>-</v>
      </c>
      <c r="G861" s="13"/>
    </row>
    <row r="862" spans="1:7" ht="24" x14ac:dyDescent="0.2">
      <c r="A862" s="268" t="s">
        <v>1445</v>
      </c>
      <c r="B862" s="275" t="s">
        <v>1446</v>
      </c>
      <c r="C862" s="270">
        <v>848</v>
      </c>
      <c r="D862" s="273"/>
      <c r="E862" s="273"/>
      <c r="F862" s="272" t="str">
        <f t="shared" si="14"/>
        <v>-</v>
      </c>
      <c r="G862" s="13"/>
    </row>
    <row r="863" spans="1:7" x14ac:dyDescent="0.2">
      <c r="A863" s="268">
        <v>84461</v>
      </c>
      <c r="B863" s="269" t="s">
        <v>857</v>
      </c>
      <c r="C863" s="270">
        <v>849</v>
      </c>
      <c r="D863" s="273"/>
      <c r="E863" s="273"/>
      <c r="F863" s="272" t="str">
        <f t="shared" si="14"/>
        <v>-</v>
      </c>
      <c r="G863" s="13"/>
    </row>
    <row r="864" spans="1:7" x14ac:dyDescent="0.2">
      <c r="A864" s="268">
        <v>84462</v>
      </c>
      <c r="B864" s="269" t="s">
        <v>858</v>
      </c>
      <c r="C864" s="270">
        <v>850</v>
      </c>
      <c r="D864" s="273"/>
      <c r="E864" s="273"/>
      <c r="F864" s="272" t="str">
        <f t="shared" si="14"/>
        <v>-</v>
      </c>
      <c r="G864" s="13"/>
    </row>
    <row r="865" spans="1:7" x14ac:dyDescent="0.2">
      <c r="A865" s="268" t="s">
        <v>1447</v>
      </c>
      <c r="B865" s="269" t="s">
        <v>1448</v>
      </c>
      <c r="C865" s="270">
        <v>851</v>
      </c>
      <c r="D865" s="273"/>
      <c r="E865" s="273"/>
      <c r="F865" s="272" t="str">
        <f t="shared" si="14"/>
        <v>-</v>
      </c>
      <c r="G865" s="13"/>
    </row>
    <row r="866" spans="1:7" x14ac:dyDescent="0.2">
      <c r="A866" s="268">
        <v>84472</v>
      </c>
      <c r="B866" s="269" t="s">
        <v>859</v>
      </c>
      <c r="C866" s="270">
        <v>852</v>
      </c>
      <c r="D866" s="273"/>
      <c r="E866" s="273"/>
      <c r="F866" s="272" t="str">
        <f t="shared" si="14"/>
        <v>-</v>
      </c>
      <c r="G866" s="13"/>
    </row>
    <row r="867" spans="1:7" x14ac:dyDescent="0.2">
      <c r="A867" s="268">
        <v>84482</v>
      </c>
      <c r="B867" s="269" t="s">
        <v>860</v>
      </c>
      <c r="C867" s="270">
        <v>853</v>
      </c>
      <c r="D867" s="273"/>
      <c r="E867" s="273"/>
      <c r="F867" s="272" t="str">
        <f t="shared" si="14"/>
        <v>-</v>
      </c>
      <c r="G867" s="13"/>
    </row>
    <row r="868" spans="1:7" x14ac:dyDescent="0.2">
      <c r="A868" s="268" t="s">
        <v>1449</v>
      </c>
      <c r="B868" s="269" t="s">
        <v>1450</v>
      </c>
      <c r="C868" s="270">
        <v>854</v>
      </c>
      <c r="D868" s="273"/>
      <c r="E868" s="273"/>
      <c r="F868" s="272" t="str">
        <f t="shared" si="14"/>
        <v>-</v>
      </c>
      <c r="G868" s="13"/>
    </row>
    <row r="869" spans="1:7" x14ac:dyDescent="0.2">
      <c r="A869" s="268">
        <v>84532</v>
      </c>
      <c r="B869" s="269" t="s">
        <v>1156</v>
      </c>
      <c r="C869" s="270">
        <v>855</v>
      </c>
      <c r="D869" s="273"/>
      <c r="E869" s="273"/>
      <c r="F869" s="272" t="str">
        <f t="shared" si="14"/>
        <v>-</v>
      </c>
      <c r="G869" s="13"/>
    </row>
    <row r="870" spans="1:7" x14ac:dyDescent="0.2">
      <c r="A870" s="268">
        <v>84542</v>
      </c>
      <c r="B870" s="269" t="s">
        <v>3812</v>
      </c>
      <c r="C870" s="270">
        <v>856</v>
      </c>
      <c r="D870" s="273"/>
      <c r="E870" s="273"/>
      <c r="F870" s="272" t="str">
        <f t="shared" si="14"/>
        <v>-</v>
      </c>
      <c r="G870" s="13"/>
    </row>
    <row r="871" spans="1:7" x14ac:dyDescent="0.2">
      <c r="A871" s="268">
        <v>84552</v>
      </c>
      <c r="B871" s="269" t="s">
        <v>1157</v>
      </c>
      <c r="C871" s="270">
        <v>857</v>
      </c>
      <c r="D871" s="273"/>
      <c r="E871" s="273"/>
      <c r="F871" s="272" t="str">
        <f t="shared" si="14"/>
        <v>-</v>
      </c>
      <c r="G871" s="13"/>
    </row>
    <row r="872" spans="1:7" x14ac:dyDescent="0.2">
      <c r="A872" s="268">
        <v>84711</v>
      </c>
      <c r="B872" s="269" t="s">
        <v>1158</v>
      </c>
      <c r="C872" s="270">
        <v>858</v>
      </c>
      <c r="D872" s="273"/>
      <c r="E872" s="273"/>
      <c r="F872" s="272" t="str">
        <f t="shared" si="14"/>
        <v>-</v>
      </c>
      <c r="G872" s="13"/>
    </row>
    <row r="873" spans="1:7" x14ac:dyDescent="0.2">
      <c r="A873" s="268">
        <v>84712</v>
      </c>
      <c r="B873" s="269" t="s">
        <v>610</v>
      </c>
      <c r="C873" s="270">
        <v>859</v>
      </c>
      <c r="D873" s="273"/>
      <c r="E873" s="273"/>
      <c r="F873" s="272" t="str">
        <f t="shared" si="14"/>
        <v>-</v>
      </c>
      <c r="G873" s="13"/>
    </row>
    <row r="874" spans="1:7" x14ac:dyDescent="0.2">
      <c r="A874" s="268">
        <v>84721</v>
      </c>
      <c r="B874" s="269" t="s">
        <v>611</v>
      </c>
      <c r="C874" s="270">
        <v>860</v>
      </c>
      <c r="D874" s="273"/>
      <c r="E874" s="273"/>
      <c r="F874" s="272" t="str">
        <f t="shared" si="14"/>
        <v>-</v>
      </c>
      <c r="G874" s="13"/>
    </row>
    <row r="875" spans="1:7" x14ac:dyDescent="0.2">
      <c r="A875" s="268">
        <v>84722</v>
      </c>
      <c r="B875" s="269" t="s">
        <v>612</v>
      </c>
      <c r="C875" s="270">
        <v>861</v>
      </c>
      <c r="D875" s="273"/>
      <c r="E875" s="273"/>
      <c r="F875" s="272" t="str">
        <f t="shared" si="14"/>
        <v>-</v>
      </c>
      <c r="G875" s="13"/>
    </row>
    <row r="876" spans="1:7" x14ac:dyDescent="0.2">
      <c r="A876" s="268">
        <v>84731</v>
      </c>
      <c r="B876" s="269" t="s">
        <v>613</v>
      </c>
      <c r="C876" s="270">
        <v>862</v>
      </c>
      <c r="D876" s="273"/>
      <c r="E876" s="273"/>
      <c r="F876" s="272" t="str">
        <f t="shared" si="14"/>
        <v>-</v>
      </c>
      <c r="G876" s="13"/>
    </row>
    <row r="877" spans="1:7" x14ac:dyDescent="0.2">
      <c r="A877" s="268">
        <v>84732</v>
      </c>
      <c r="B877" s="269" t="s">
        <v>614</v>
      </c>
      <c r="C877" s="270">
        <v>863</v>
      </c>
      <c r="D877" s="273"/>
      <c r="E877" s="273"/>
      <c r="F877" s="272" t="str">
        <f t="shared" si="14"/>
        <v>-</v>
      </c>
      <c r="G877" s="13"/>
    </row>
    <row r="878" spans="1:7" x14ac:dyDescent="0.2">
      <c r="A878" s="268">
        <v>84741</v>
      </c>
      <c r="B878" s="269" t="s">
        <v>1737</v>
      </c>
      <c r="C878" s="270">
        <v>864</v>
      </c>
      <c r="D878" s="273"/>
      <c r="E878" s="273"/>
      <c r="F878" s="272" t="str">
        <f t="shared" si="14"/>
        <v>-</v>
      </c>
      <c r="G878" s="13"/>
    </row>
    <row r="879" spans="1:7" x14ac:dyDescent="0.2">
      <c r="A879" s="268">
        <v>84742</v>
      </c>
      <c r="B879" s="269" t="s">
        <v>1738</v>
      </c>
      <c r="C879" s="270">
        <v>865</v>
      </c>
      <c r="D879" s="273"/>
      <c r="E879" s="273"/>
      <c r="F879" s="272" t="str">
        <f t="shared" si="14"/>
        <v>-</v>
      </c>
      <c r="G879" s="13"/>
    </row>
    <row r="880" spans="1:7" x14ac:dyDescent="0.2">
      <c r="A880" s="268">
        <v>84751</v>
      </c>
      <c r="B880" s="269" t="s">
        <v>3382</v>
      </c>
      <c r="C880" s="270">
        <v>866</v>
      </c>
      <c r="D880" s="273"/>
      <c r="E880" s="273"/>
      <c r="F880" s="272" t="str">
        <f t="shared" si="14"/>
        <v>-</v>
      </c>
      <c r="G880" s="13"/>
    </row>
    <row r="881" spans="1:7" x14ac:dyDescent="0.2">
      <c r="A881" s="268">
        <v>84752</v>
      </c>
      <c r="B881" s="269" t="s">
        <v>2954</v>
      </c>
      <c r="C881" s="270">
        <v>867</v>
      </c>
      <c r="D881" s="273"/>
      <c r="E881" s="273"/>
      <c r="F881" s="272" t="str">
        <f t="shared" si="14"/>
        <v>-</v>
      </c>
      <c r="G881" s="13"/>
    </row>
    <row r="882" spans="1:7" x14ac:dyDescent="0.2">
      <c r="A882" s="268">
        <v>84761</v>
      </c>
      <c r="B882" s="274" t="s">
        <v>1451</v>
      </c>
      <c r="C882" s="270">
        <v>868</v>
      </c>
      <c r="D882" s="273"/>
      <c r="E882" s="273"/>
      <c r="F882" s="272" t="str">
        <f t="shared" si="14"/>
        <v>-</v>
      </c>
      <c r="G882" s="13"/>
    </row>
    <row r="883" spans="1:7" x14ac:dyDescent="0.2">
      <c r="A883" s="268">
        <v>84762</v>
      </c>
      <c r="B883" s="274" t="s">
        <v>1452</v>
      </c>
      <c r="C883" s="270">
        <v>869</v>
      </c>
      <c r="D883" s="273"/>
      <c r="E883" s="273"/>
      <c r="F883" s="272" t="str">
        <f t="shared" si="14"/>
        <v>-</v>
      </c>
      <c r="G883" s="13"/>
    </row>
    <row r="884" spans="1:7" ht="24" x14ac:dyDescent="0.2">
      <c r="A884" s="268" t="s">
        <v>1453</v>
      </c>
      <c r="B884" s="269" t="s">
        <v>975</v>
      </c>
      <c r="C884" s="270">
        <v>870</v>
      </c>
      <c r="D884" s="273"/>
      <c r="E884" s="273"/>
      <c r="F884" s="272" t="str">
        <f t="shared" si="14"/>
        <v>-</v>
      </c>
      <c r="G884" s="13"/>
    </row>
    <row r="885" spans="1:7" ht="24" x14ac:dyDescent="0.2">
      <c r="A885" s="268" t="s">
        <v>976</v>
      </c>
      <c r="B885" s="269" t="s">
        <v>977</v>
      </c>
      <c r="C885" s="270">
        <v>871</v>
      </c>
      <c r="D885" s="273"/>
      <c r="E885" s="273"/>
      <c r="F885" s="272" t="str">
        <f t="shared" si="14"/>
        <v>-</v>
      </c>
      <c r="G885" s="13"/>
    </row>
    <row r="886" spans="1:7" x14ac:dyDescent="0.2">
      <c r="A886" s="268">
        <v>85412</v>
      </c>
      <c r="B886" s="269" t="s">
        <v>2955</v>
      </c>
      <c r="C886" s="270">
        <v>872</v>
      </c>
      <c r="D886" s="273"/>
      <c r="E886" s="273"/>
      <c r="F886" s="272" t="str">
        <f t="shared" si="14"/>
        <v>-</v>
      </c>
      <c r="G886" s="13"/>
    </row>
    <row r="887" spans="1:7" x14ac:dyDescent="0.2">
      <c r="A887" s="268"/>
      <c r="B887" s="284" t="s">
        <v>978</v>
      </c>
      <c r="C887" s="270">
        <v>873</v>
      </c>
      <c r="D887" s="271">
        <f>SUM(D802:D886)</f>
        <v>0</v>
      </c>
      <c r="E887" s="271">
        <f>SUM(E802:E886)</f>
        <v>0</v>
      </c>
      <c r="F887" s="272" t="str">
        <f t="shared" si="14"/>
        <v>-</v>
      </c>
      <c r="G887" s="13"/>
    </row>
    <row r="888" spans="1:7" ht="24" x14ac:dyDescent="0.2">
      <c r="A888" s="268">
        <v>51212</v>
      </c>
      <c r="B888" s="275" t="s">
        <v>2956</v>
      </c>
      <c r="C888" s="270">
        <v>874</v>
      </c>
      <c r="D888" s="273"/>
      <c r="E888" s="273"/>
      <c r="F888" s="272" t="str">
        <f t="shared" si="14"/>
        <v>-</v>
      </c>
      <c r="G888" s="13"/>
    </row>
    <row r="889" spans="1:7" ht="24" x14ac:dyDescent="0.2">
      <c r="A889" s="268" t="s">
        <v>979</v>
      </c>
      <c r="B889" s="275" t="s">
        <v>980</v>
      </c>
      <c r="C889" s="270">
        <v>875</v>
      </c>
      <c r="D889" s="273"/>
      <c r="E889" s="273"/>
      <c r="F889" s="272" t="str">
        <f t="shared" si="14"/>
        <v>-</v>
      </c>
      <c r="G889" s="13"/>
    </row>
    <row r="890" spans="1:7" x14ac:dyDescent="0.2">
      <c r="A890" s="268">
        <v>51322</v>
      </c>
      <c r="B890" s="269" t="s">
        <v>2957</v>
      </c>
      <c r="C890" s="270">
        <v>876</v>
      </c>
      <c r="D890" s="273"/>
      <c r="E890" s="273"/>
      <c r="F890" s="272" t="str">
        <f t="shared" si="14"/>
        <v>-</v>
      </c>
      <c r="G890" s="13"/>
    </row>
    <row r="891" spans="1:7" x14ac:dyDescent="0.2">
      <c r="A891" s="268" t="s">
        <v>981</v>
      </c>
      <c r="B891" s="269" t="s">
        <v>982</v>
      </c>
      <c r="C891" s="270">
        <v>877</v>
      </c>
      <c r="D891" s="273"/>
      <c r="E891" s="273"/>
      <c r="F891" s="272" t="str">
        <f t="shared" si="14"/>
        <v>-</v>
      </c>
      <c r="G891" s="13"/>
    </row>
    <row r="892" spans="1:7" x14ac:dyDescent="0.2">
      <c r="A892" s="268">
        <v>51332</v>
      </c>
      <c r="B892" s="269" t="s">
        <v>2958</v>
      </c>
      <c r="C892" s="270">
        <v>878</v>
      </c>
      <c r="D892" s="273"/>
      <c r="E892" s="273"/>
      <c r="F892" s="272" t="str">
        <f t="shared" si="14"/>
        <v>-</v>
      </c>
      <c r="G892" s="13"/>
    </row>
    <row r="893" spans="1:7" x14ac:dyDescent="0.2">
      <c r="A893" s="268" t="s">
        <v>983</v>
      </c>
      <c r="B893" s="269" t="s">
        <v>984</v>
      </c>
      <c r="C893" s="270">
        <v>879</v>
      </c>
      <c r="D893" s="273"/>
      <c r="E893" s="273"/>
      <c r="F893" s="272" t="str">
        <f t="shared" si="14"/>
        <v>-</v>
      </c>
      <c r="G893" s="13"/>
    </row>
    <row r="894" spans="1:7" x14ac:dyDescent="0.2">
      <c r="A894" s="268">
        <v>51342</v>
      </c>
      <c r="B894" s="269" t="s">
        <v>2959</v>
      </c>
      <c r="C894" s="270">
        <v>880</v>
      </c>
      <c r="D894" s="273"/>
      <c r="E894" s="273"/>
      <c r="F894" s="272" t="str">
        <f t="shared" si="14"/>
        <v>-</v>
      </c>
      <c r="G894" s="13"/>
    </row>
    <row r="895" spans="1:7" ht="24" x14ac:dyDescent="0.2">
      <c r="A895" s="268" t="s">
        <v>985</v>
      </c>
      <c r="B895" s="269" t="s">
        <v>986</v>
      </c>
      <c r="C895" s="270">
        <v>881</v>
      </c>
      <c r="D895" s="273"/>
      <c r="E895" s="273"/>
      <c r="F895" s="272" t="str">
        <f t="shared" si="14"/>
        <v>-</v>
      </c>
      <c r="G895" s="13"/>
    </row>
    <row r="896" spans="1:7" x14ac:dyDescent="0.2">
      <c r="A896" s="268">
        <v>51411</v>
      </c>
      <c r="B896" s="269" t="s">
        <v>2960</v>
      </c>
      <c r="C896" s="270">
        <v>882</v>
      </c>
      <c r="D896" s="273"/>
      <c r="E896" s="273"/>
      <c r="F896" s="272" t="str">
        <f t="shared" si="14"/>
        <v>-</v>
      </c>
      <c r="G896" s="13"/>
    </row>
    <row r="897" spans="1:7" x14ac:dyDescent="0.2">
      <c r="A897" s="268">
        <v>51412</v>
      </c>
      <c r="B897" s="269" t="s">
        <v>2961</v>
      </c>
      <c r="C897" s="270">
        <v>883</v>
      </c>
      <c r="D897" s="273"/>
      <c r="E897" s="273"/>
      <c r="F897" s="272" t="str">
        <f t="shared" si="14"/>
        <v>-</v>
      </c>
      <c r="G897" s="13"/>
    </row>
    <row r="898" spans="1:7" x14ac:dyDescent="0.2">
      <c r="A898" s="268" t="s">
        <v>987</v>
      </c>
      <c r="B898" s="269" t="s">
        <v>988</v>
      </c>
      <c r="C898" s="270">
        <v>884</v>
      </c>
      <c r="D898" s="273"/>
      <c r="E898" s="273"/>
      <c r="F898" s="272" t="str">
        <f t="shared" si="14"/>
        <v>-</v>
      </c>
      <c r="G898" s="13"/>
    </row>
    <row r="899" spans="1:7" x14ac:dyDescent="0.2">
      <c r="A899" s="268">
        <v>51532</v>
      </c>
      <c r="B899" s="269" t="s">
        <v>2962</v>
      </c>
      <c r="C899" s="270">
        <v>885</v>
      </c>
      <c r="D899" s="273"/>
      <c r="E899" s="273"/>
      <c r="F899" s="272" t="str">
        <f t="shared" si="14"/>
        <v>-</v>
      </c>
      <c r="G899" s="13"/>
    </row>
    <row r="900" spans="1:7" ht="24" x14ac:dyDescent="0.2">
      <c r="A900" s="268" t="s">
        <v>989</v>
      </c>
      <c r="B900" s="269" t="s">
        <v>990</v>
      </c>
      <c r="C900" s="270">
        <v>886</v>
      </c>
      <c r="D900" s="273"/>
      <c r="E900" s="273"/>
      <c r="F900" s="272" t="str">
        <f t="shared" si="14"/>
        <v>-</v>
      </c>
      <c r="G900" s="13"/>
    </row>
    <row r="901" spans="1:7" x14ac:dyDescent="0.2">
      <c r="A901" s="268">
        <v>51542</v>
      </c>
      <c r="B901" s="269" t="s">
        <v>2963</v>
      </c>
      <c r="C901" s="270">
        <v>887</v>
      </c>
      <c r="D901" s="273"/>
      <c r="E901" s="273"/>
      <c r="F901" s="272" t="str">
        <f t="shared" si="14"/>
        <v>-</v>
      </c>
      <c r="G901" s="13"/>
    </row>
    <row r="902" spans="1:7" ht="24" x14ac:dyDescent="0.2">
      <c r="A902" s="268" t="s">
        <v>991</v>
      </c>
      <c r="B902" s="269" t="s">
        <v>992</v>
      </c>
      <c r="C902" s="270">
        <v>888</v>
      </c>
      <c r="D902" s="273"/>
      <c r="E902" s="273"/>
      <c r="F902" s="272" t="str">
        <f t="shared" si="14"/>
        <v>-</v>
      </c>
      <c r="G902" s="13"/>
    </row>
    <row r="903" spans="1:7" ht="24" x14ac:dyDescent="0.2">
      <c r="A903" s="268">
        <v>51552</v>
      </c>
      <c r="B903" s="275" t="s">
        <v>4263</v>
      </c>
      <c r="C903" s="270">
        <v>889</v>
      </c>
      <c r="D903" s="273"/>
      <c r="E903" s="273"/>
      <c r="F903" s="272" t="str">
        <f t="shared" si="14"/>
        <v>-</v>
      </c>
      <c r="G903" s="13"/>
    </row>
    <row r="904" spans="1:7" ht="24" x14ac:dyDescent="0.2">
      <c r="A904" s="268" t="s">
        <v>993</v>
      </c>
      <c r="B904" s="275" t="s">
        <v>994</v>
      </c>
      <c r="C904" s="270">
        <v>890</v>
      </c>
      <c r="D904" s="273"/>
      <c r="E904" s="273"/>
      <c r="F904" s="272" t="str">
        <f t="shared" si="14"/>
        <v>-</v>
      </c>
      <c r="G904" s="13"/>
    </row>
    <row r="905" spans="1:7" x14ac:dyDescent="0.2">
      <c r="A905" s="268">
        <v>51631</v>
      </c>
      <c r="B905" s="269" t="s">
        <v>4264</v>
      </c>
      <c r="C905" s="270">
        <v>891</v>
      </c>
      <c r="D905" s="273"/>
      <c r="E905" s="273"/>
      <c r="F905" s="272" t="str">
        <f t="shared" si="14"/>
        <v>-</v>
      </c>
      <c r="G905" s="13"/>
    </row>
    <row r="906" spans="1:7" x14ac:dyDescent="0.2">
      <c r="A906" s="268">
        <v>51632</v>
      </c>
      <c r="B906" s="269" t="s">
        <v>4265</v>
      </c>
      <c r="C906" s="270">
        <v>892</v>
      </c>
      <c r="D906" s="273"/>
      <c r="E906" s="273"/>
      <c r="F906" s="272" t="str">
        <f t="shared" si="14"/>
        <v>-</v>
      </c>
      <c r="G906" s="13"/>
    </row>
    <row r="907" spans="1:7" ht="24" x14ac:dyDescent="0.2">
      <c r="A907" s="268" t="s">
        <v>995</v>
      </c>
      <c r="B907" s="269" t="s">
        <v>996</v>
      </c>
      <c r="C907" s="270">
        <v>893</v>
      </c>
      <c r="D907" s="273"/>
      <c r="E907" s="273"/>
      <c r="F907" s="272" t="str">
        <f t="shared" si="14"/>
        <v>-</v>
      </c>
      <c r="G907" s="13"/>
    </row>
    <row r="908" spans="1:7" x14ac:dyDescent="0.2">
      <c r="A908" s="268">
        <v>51641</v>
      </c>
      <c r="B908" s="269" t="s">
        <v>4266</v>
      </c>
      <c r="C908" s="270">
        <v>894</v>
      </c>
      <c r="D908" s="273"/>
      <c r="E908" s="273"/>
      <c r="F908" s="272" t="str">
        <f t="shared" si="14"/>
        <v>-</v>
      </c>
      <c r="G908" s="13"/>
    </row>
    <row r="909" spans="1:7" x14ac:dyDescent="0.2">
      <c r="A909" s="268">
        <v>51642</v>
      </c>
      <c r="B909" s="269" t="s">
        <v>4267</v>
      </c>
      <c r="C909" s="270">
        <v>895</v>
      </c>
      <c r="D909" s="273"/>
      <c r="E909" s="273"/>
      <c r="F909" s="272" t="str">
        <f t="shared" si="14"/>
        <v>-</v>
      </c>
      <c r="G909" s="13"/>
    </row>
    <row r="910" spans="1:7" x14ac:dyDescent="0.2">
      <c r="A910" s="268" t="s">
        <v>997</v>
      </c>
      <c r="B910" s="269" t="s">
        <v>998</v>
      </c>
      <c r="C910" s="270">
        <v>896</v>
      </c>
      <c r="D910" s="273"/>
      <c r="E910" s="273"/>
      <c r="F910" s="272" t="str">
        <f t="shared" ref="F910:F972" si="15">IF(D910&lt;&gt;0,IF(E910/D910&gt;=100,"&gt;&gt;100",E910/D910*100),"-")</f>
        <v>-</v>
      </c>
      <c r="G910" s="13"/>
    </row>
    <row r="911" spans="1:7" x14ac:dyDescent="0.2">
      <c r="A911" s="268">
        <v>51711</v>
      </c>
      <c r="B911" s="269" t="s">
        <v>4268</v>
      </c>
      <c r="C911" s="270">
        <v>897</v>
      </c>
      <c r="D911" s="273"/>
      <c r="E911" s="273"/>
      <c r="F911" s="272" t="str">
        <f t="shared" si="15"/>
        <v>-</v>
      </c>
      <c r="G911" s="13"/>
    </row>
    <row r="912" spans="1:7" x14ac:dyDescent="0.2">
      <c r="A912" s="268">
        <v>51712</v>
      </c>
      <c r="B912" s="269" t="s">
        <v>4269</v>
      </c>
      <c r="C912" s="270">
        <v>898</v>
      </c>
      <c r="D912" s="273"/>
      <c r="E912" s="273"/>
      <c r="F912" s="272" t="str">
        <f t="shared" si="15"/>
        <v>-</v>
      </c>
      <c r="G912" s="13"/>
    </row>
    <row r="913" spans="1:7" x14ac:dyDescent="0.2">
      <c r="A913" s="268">
        <v>51721</v>
      </c>
      <c r="B913" s="269" t="s">
        <v>4270</v>
      </c>
      <c r="C913" s="270">
        <v>899</v>
      </c>
      <c r="D913" s="273"/>
      <c r="E913" s="273"/>
      <c r="F913" s="272" t="str">
        <f t="shared" si="15"/>
        <v>-</v>
      </c>
      <c r="G913" s="13"/>
    </row>
    <row r="914" spans="1:7" x14ac:dyDescent="0.2">
      <c r="A914" s="268">
        <v>51722</v>
      </c>
      <c r="B914" s="269" t="s">
        <v>3050</v>
      </c>
      <c r="C914" s="270">
        <v>900</v>
      </c>
      <c r="D914" s="273"/>
      <c r="E914" s="273"/>
      <c r="F914" s="272" t="str">
        <f t="shared" si="15"/>
        <v>-</v>
      </c>
      <c r="G914" s="13"/>
    </row>
    <row r="915" spans="1:7" x14ac:dyDescent="0.2">
      <c r="A915" s="268" t="s">
        <v>999</v>
      </c>
      <c r="B915" s="269" t="s">
        <v>1000</v>
      </c>
      <c r="C915" s="270">
        <v>901</v>
      </c>
      <c r="D915" s="273"/>
      <c r="E915" s="273"/>
      <c r="F915" s="272" t="str">
        <f t="shared" si="15"/>
        <v>-</v>
      </c>
      <c r="G915" s="13"/>
    </row>
    <row r="916" spans="1:7" x14ac:dyDescent="0.2">
      <c r="A916" s="268">
        <v>51731</v>
      </c>
      <c r="B916" s="269" t="s">
        <v>3051</v>
      </c>
      <c r="C916" s="270">
        <v>902</v>
      </c>
      <c r="D916" s="273"/>
      <c r="E916" s="273"/>
      <c r="F916" s="272" t="str">
        <f t="shared" si="15"/>
        <v>-</v>
      </c>
      <c r="G916" s="13"/>
    </row>
    <row r="917" spans="1:7" x14ac:dyDescent="0.2">
      <c r="A917" s="268">
        <v>51732</v>
      </c>
      <c r="B917" s="269" t="s">
        <v>3052</v>
      </c>
      <c r="C917" s="270">
        <v>903</v>
      </c>
      <c r="D917" s="273"/>
      <c r="E917" s="273"/>
      <c r="F917" s="272" t="str">
        <f t="shared" si="15"/>
        <v>-</v>
      </c>
      <c r="G917" s="13"/>
    </row>
    <row r="918" spans="1:7" x14ac:dyDescent="0.2">
      <c r="A918" s="268" t="s">
        <v>1001</v>
      </c>
      <c r="B918" s="269" t="s">
        <v>1002</v>
      </c>
      <c r="C918" s="270">
        <v>904</v>
      </c>
      <c r="D918" s="273"/>
      <c r="E918" s="273"/>
      <c r="F918" s="272" t="str">
        <f t="shared" si="15"/>
        <v>-</v>
      </c>
      <c r="G918" s="13"/>
    </row>
    <row r="919" spans="1:7" x14ac:dyDescent="0.2">
      <c r="A919" s="268">
        <v>51741</v>
      </c>
      <c r="B919" s="269" t="s">
        <v>3053</v>
      </c>
      <c r="C919" s="270">
        <v>905</v>
      </c>
      <c r="D919" s="273"/>
      <c r="E919" s="273"/>
      <c r="F919" s="272" t="str">
        <f t="shared" si="15"/>
        <v>-</v>
      </c>
      <c r="G919" s="13"/>
    </row>
    <row r="920" spans="1:7" x14ac:dyDescent="0.2">
      <c r="A920" s="268">
        <v>51742</v>
      </c>
      <c r="B920" s="269" t="s">
        <v>3054</v>
      </c>
      <c r="C920" s="270">
        <v>906</v>
      </c>
      <c r="D920" s="273"/>
      <c r="E920" s="273"/>
      <c r="F920" s="272" t="str">
        <f t="shared" si="15"/>
        <v>-</v>
      </c>
      <c r="G920" s="13"/>
    </row>
    <row r="921" spans="1:7" x14ac:dyDescent="0.2">
      <c r="A921" s="268" t="s">
        <v>1003</v>
      </c>
      <c r="B921" s="269" t="s">
        <v>1004</v>
      </c>
      <c r="C921" s="270">
        <v>907</v>
      </c>
      <c r="D921" s="273"/>
      <c r="E921" s="273"/>
      <c r="F921" s="272" t="str">
        <f t="shared" si="15"/>
        <v>-</v>
      </c>
      <c r="G921" s="13"/>
    </row>
    <row r="922" spans="1:7" x14ac:dyDescent="0.2">
      <c r="A922" s="268">
        <v>51751</v>
      </c>
      <c r="B922" s="269" t="s">
        <v>3055</v>
      </c>
      <c r="C922" s="270">
        <v>908</v>
      </c>
      <c r="D922" s="273"/>
      <c r="E922" s="273"/>
      <c r="F922" s="272" t="str">
        <f t="shared" si="15"/>
        <v>-</v>
      </c>
      <c r="G922" s="13"/>
    </row>
    <row r="923" spans="1:7" x14ac:dyDescent="0.2">
      <c r="A923" s="268">
        <v>51752</v>
      </c>
      <c r="B923" s="269" t="s">
        <v>3056</v>
      </c>
      <c r="C923" s="270">
        <v>909</v>
      </c>
      <c r="D923" s="273"/>
      <c r="E923" s="273"/>
      <c r="F923" s="272" t="str">
        <f t="shared" si="15"/>
        <v>-</v>
      </c>
      <c r="G923" s="13"/>
    </row>
    <row r="924" spans="1:7" x14ac:dyDescent="0.2">
      <c r="A924" s="268" t="s">
        <v>1005</v>
      </c>
      <c r="B924" s="269" t="s">
        <v>1006</v>
      </c>
      <c r="C924" s="270">
        <v>910</v>
      </c>
      <c r="D924" s="273"/>
      <c r="E924" s="273"/>
      <c r="F924" s="272" t="str">
        <f t="shared" si="15"/>
        <v>-</v>
      </c>
      <c r="G924" s="13"/>
    </row>
    <row r="925" spans="1:7" x14ac:dyDescent="0.2">
      <c r="A925" s="268">
        <v>51761</v>
      </c>
      <c r="B925" s="269" t="s">
        <v>3057</v>
      </c>
      <c r="C925" s="270">
        <v>911</v>
      </c>
      <c r="D925" s="273"/>
      <c r="E925" s="273"/>
      <c r="F925" s="272" t="str">
        <f t="shared" si="15"/>
        <v>-</v>
      </c>
      <c r="G925" s="13"/>
    </row>
    <row r="926" spans="1:7" x14ac:dyDescent="0.2">
      <c r="A926" s="268">
        <v>51762</v>
      </c>
      <c r="B926" s="269" t="s">
        <v>3058</v>
      </c>
      <c r="C926" s="270">
        <v>912</v>
      </c>
      <c r="D926" s="273"/>
      <c r="E926" s="273"/>
      <c r="F926" s="272" t="str">
        <f t="shared" si="15"/>
        <v>-</v>
      </c>
      <c r="G926" s="13"/>
    </row>
    <row r="927" spans="1:7" ht="24" x14ac:dyDescent="0.2">
      <c r="A927" s="268" t="s">
        <v>1007</v>
      </c>
      <c r="B927" s="269" t="s">
        <v>1008</v>
      </c>
      <c r="C927" s="270">
        <v>913</v>
      </c>
      <c r="D927" s="273"/>
      <c r="E927" s="273"/>
      <c r="F927" s="272" t="str">
        <f t="shared" si="15"/>
        <v>-</v>
      </c>
      <c r="G927" s="13"/>
    </row>
    <row r="928" spans="1:7" ht="24" x14ac:dyDescent="0.2">
      <c r="A928" s="268">
        <v>51771</v>
      </c>
      <c r="B928" s="269" t="s">
        <v>2312</v>
      </c>
      <c r="C928" s="270">
        <v>914</v>
      </c>
      <c r="D928" s="273"/>
      <c r="E928" s="273"/>
      <c r="F928" s="272" t="str">
        <f t="shared" si="15"/>
        <v>-</v>
      </c>
      <c r="G928" s="13"/>
    </row>
    <row r="929" spans="1:7" ht="24" x14ac:dyDescent="0.2">
      <c r="A929" s="268">
        <v>51772</v>
      </c>
      <c r="B929" s="269" t="s">
        <v>2313</v>
      </c>
      <c r="C929" s="270">
        <v>915</v>
      </c>
      <c r="D929" s="273"/>
      <c r="E929" s="273"/>
      <c r="F929" s="272" t="str">
        <f t="shared" si="15"/>
        <v>-</v>
      </c>
      <c r="G929" s="13"/>
    </row>
    <row r="930" spans="1:7" ht="24" x14ac:dyDescent="0.2">
      <c r="A930" s="268" t="s">
        <v>1009</v>
      </c>
      <c r="B930" s="269" t="s">
        <v>2189</v>
      </c>
      <c r="C930" s="270">
        <v>916</v>
      </c>
      <c r="D930" s="273"/>
      <c r="E930" s="273"/>
      <c r="F930" s="272" t="str">
        <f t="shared" si="15"/>
        <v>-</v>
      </c>
      <c r="G930" s="13"/>
    </row>
    <row r="931" spans="1:7" x14ac:dyDescent="0.2">
      <c r="A931" s="268">
        <v>54132</v>
      </c>
      <c r="B931" s="269" t="s">
        <v>2314</v>
      </c>
      <c r="C931" s="270">
        <v>917</v>
      </c>
      <c r="D931" s="273"/>
      <c r="E931" s="273"/>
      <c r="F931" s="272" t="str">
        <f t="shared" si="15"/>
        <v>-</v>
      </c>
      <c r="G931" s="13"/>
    </row>
    <row r="932" spans="1:7" x14ac:dyDescent="0.2">
      <c r="A932" s="268">
        <v>54142</v>
      </c>
      <c r="B932" s="269" t="s">
        <v>2315</v>
      </c>
      <c r="C932" s="270">
        <v>918</v>
      </c>
      <c r="D932" s="273"/>
      <c r="E932" s="273"/>
      <c r="F932" s="272" t="str">
        <f t="shared" si="15"/>
        <v>-</v>
      </c>
      <c r="G932" s="13"/>
    </row>
    <row r="933" spans="1:7" x14ac:dyDescent="0.2">
      <c r="A933" s="268">
        <v>54152</v>
      </c>
      <c r="B933" s="269" t="s">
        <v>2410</v>
      </c>
      <c r="C933" s="270">
        <v>919</v>
      </c>
      <c r="D933" s="273"/>
      <c r="E933" s="273"/>
      <c r="F933" s="272" t="str">
        <f t="shared" si="15"/>
        <v>-</v>
      </c>
      <c r="G933" s="13"/>
    </row>
    <row r="934" spans="1:7" x14ac:dyDescent="0.2">
      <c r="A934" s="268">
        <v>54162</v>
      </c>
      <c r="B934" s="269" t="s">
        <v>797</v>
      </c>
      <c r="C934" s="270">
        <v>920</v>
      </c>
      <c r="D934" s="273"/>
      <c r="E934" s="273"/>
      <c r="F934" s="272" t="str">
        <f t="shared" si="15"/>
        <v>-</v>
      </c>
      <c r="G934" s="13"/>
    </row>
    <row r="935" spans="1:7" x14ac:dyDescent="0.2">
      <c r="A935" s="268">
        <v>54221</v>
      </c>
      <c r="B935" s="274" t="s">
        <v>798</v>
      </c>
      <c r="C935" s="270">
        <v>921</v>
      </c>
      <c r="D935" s="273"/>
      <c r="E935" s="273"/>
      <c r="F935" s="272" t="str">
        <f t="shared" si="15"/>
        <v>-</v>
      </c>
      <c r="G935" s="13"/>
    </row>
    <row r="936" spans="1:7" x14ac:dyDescent="0.2">
      <c r="A936" s="268">
        <v>54222</v>
      </c>
      <c r="B936" s="274" t="s">
        <v>799</v>
      </c>
      <c r="C936" s="270">
        <v>922</v>
      </c>
      <c r="D936" s="273"/>
      <c r="E936" s="273"/>
      <c r="F936" s="272" t="str">
        <f t="shared" si="15"/>
        <v>-</v>
      </c>
      <c r="G936" s="13"/>
    </row>
    <row r="937" spans="1:7" x14ac:dyDescent="0.2">
      <c r="A937" s="268" t="s">
        <v>2190</v>
      </c>
      <c r="B937" s="269" t="s">
        <v>2191</v>
      </c>
      <c r="C937" s="270">
        <v>923</v>
      </c>
      <c r="D937" s="273"/>
      <c r="E937" s="273"/>
      <c r="F937" s="272" t="str">
        <f t="shared" si="15"/>
        <v>-</v>
      </c>
      <c r="G937" s="13"/>
    </row>
    <row r="938" spans="1:7" ht="24" x14ac:dyDescent="0.2">
      <c r="A938" s="268">
        <v>54232</v>
      </c>
      <c r="B938" s="275" t="s">
        <v>813</v>
      </c>
      <c r="C938" s="270">
        <v>924</v>
      </c>
      <c r="D938" s="273"/>
      <c r="E938" s="273"/>
      <c r="F938" s="272" t="str">
        <f t="shared" si="15"/>
        <v>-</v>
      </c>
      <c r="G938" s="13"/>
    </row>
    <row r="939" spans="1:7" ht="24" x14ac:dyDescent="0.2">
      <c r="A939" s="268">
        <v>54242</v>
      </c>
      <c r="B939" s="269" t="s">
        <v>814</v>
      </c>
      <c r="C939" s="270">
        <v>925</v>
      </c>
      <c r="D939" s="273"/>
      <c r="E939" s="273"/>
      <c r="F939" s="272" t="str">
        <f t="shared" si="15"/>
        <v>-</v>
      </c>
      <c r="G939" s="13"/>
    </row>
    <row r="940" spans="1:7" ht="24" x14ac:dyDescent="0.2">
      <c r="A940" s="268" t="s">
        <v>2192</v>
      </c>
      <c r="B940" s="269" t="s">
        <v>2193</v>
      </c>
      <c r="C940" s="270">
        <v>926</v>
      </c>
      <c r="D940" s="273"/>
      <c r="E940" s="273"/>
      <c r="F940" s="272" t="str">
        <f t="shared" si="15"/>
        <v>-</v>
      </c>
      <c r="G940" s="13"/>
    </row>
    <row r="941" spans="1:7" x14ac:dyDescent="0.2">
      <c r="A941" s="268">
        <v>54312</v>
      </c>
      <c r="B941" s="274" t="s">
        <v>815</v>
      </c>
      <c r="C941" s="270">
        <v>927</v>
      </c>
      <c r="D941" s="273"/>
      <c r="E941" s="273"/>
      <c r="F941" s="272" t="str">
        <f t="shared" si="15"/>
        <v>-</v>
      </c>
      <c r="G941" s="13"/>
    </row>
    <row r="942" spans="1:7" ht="24" x14ac:dyDescent="0.2">
      <c r="A942" s="268">
        <v>54431</v>
      </c>
      <c r="B942" s="269" t="s">
        <v>1914</v>
      </c>
      <c r="C942" s="270">
        <v>928</v>
      </c>
      <c r="D942" s="273"/>
      <c r="E942" s="273"/>
      <c r="F942" s="272" t="str">
        <f t="shared" si="15"/>
        <v>-</v>
      </c>
      <c r="G942" s="13"/>
    </row>
    <row r="943" spans="1:7" ht="24" x14ac:dyDescent="0.2">
      <c r="A943" s="268">
        <v>54432</v>
      </c>
      <c r="B943" s="269" t="s">
        <v>1915</v>
      </c>
      <c r="C943" s="270">
        <v>929</v>
      </c>
      <c r="D943" s="273"/>
      <c r="E943" s="273"/>
      <c r="F943" s="272" t="str">
        <f t="shared" si="15"/>
        <v>-</v>
      </c>
      <c r="G943" s="13"/>
    </row>
    <row r="944" spans="1:7" ht="24" x14ac:dyDescent="0.2">
      <c r="A944" s="268" t="s">
        <v>2194</v>
      </c>
      <c r="B944" s="269" t="s">
        <v>2195</v>
      </c>
      <c r="C944" s="270">
        <v>930</v>
      </c>
      <c r="D944" s="273"/>
      <c r="E944" s="273"/>
      <c r="F944" s="272" t="str">
        <f t="shared" si="15"/>
        <v>-</v>
      </c>
      <c r="G944" s="13"/>
    </row>
    <row r="945" spans="1:7" ht="24" x14ac:dyDescent="0.2">
      <c r="A945" s="268">
        <v>54442</v>
      </c>
      <c r="B945" s="269" t="s">
        <v>1916</v>
      </c>
      <c r="C945" s="270">
        <v>931</v>
      </c>
      <c r="D945" s="273"/>
      <c r="E945" s="273"/>
      <c r="F945" s="272" t="str">
        <f t="shared" si="15"/>
        <v>-</v>
      </c>
      <c r="G945" s="13"/>
    </row>
    <row r="946" spans="1:7" ht="24" x14ac:dyDescent="0.2">
      <c r="A946" s="268">
        <v>54452</v>
      </c>
      <c r="B946" s="269" t="s">
        <v>2485</v>
      </c>
      <c r="C946" s="270">
        <v>932</v>
      </c>
      <c r="D946" s="273"/>
      <c r="E946" s="273"/>
      <c r="F946" s="272" t="str">
        <f t="shared" si="15"/>
        <v>-</v>
      </c>
      <c r="G946" s="13"/>
    </row>
    <row r="947" spans="1:7" ht="24" x14ac:dyDescent="0.2">
      <c r="A947" s="268" t="s">
        <v>2196</v>
      </c>
      <c r="B947" s="269" t="s">
        <v>2197</v>
      </c>
      <c r="C947" s="270">
        <v>933</v>
      </c>
      <c r="D947" s="273"/>
      <c r="E947" s="273"/>
      <c r="F947" s="272" t="str">
        <f t="shared" si="15"/>
        <v>-</v>
      </c>
      <c r="G947" s="13"/>
    </row>
    <row r="948" spans="1:7" x14ac:dyDescent="0.2">
      <c r="A948" s="268">
        <v>54461</v>
      </c>
      <c r="B948" s="269" t="s">
        <v>2486</v>
      </c>
      <c r="C948" s="270">
        <v>934</v>
      </c>
      <c r="D948" s="273"/>
      <c r="E948" s="273"/>
      <c r="F948" s="272" t="str">
        <f t="shared" si="15"/>
        <v>-</v>
      </c>
      <c r="G948" s="13"/>
    </row>
    <row r="949" spans="1:7" x14ac:dyDescent="0.2">
      <c r="A949" s="268">
        <v>54462</v>
      </c>
      <c r="B949" s="269" t="s">
        <v>2487</v>
      </c>
      <c r="C949" s="270">
        <v>935</v>
      </c>
      <c r="D949" s="273"/>
      <c r="E949" s="273"/>
      <c r="F949" s="272" t="str">
        <f t="shared" si="15"/>
        <v>-</v>
      </c>
      <c r="G949" s="13"/>
    </row>
    <row r="950" spans="1:7" x14ac:dyDescent="0.2">
      <c r="A950" s="268" t="s">
        <v>2198</v>
      </c>
      <c r="B950" s="269" t="s">
        <v>2199</v>
      </c>
      <c r="C950" s="270">
        <v>936</v>
      </c>
      <c r="D950" s="273"/>
      <c r="E950" s="273"/>
      <c r="F950" s="272" t="str">
        <f t="shared" si="15"/>
        <v>-</v>
      </c>
      <c r="G950" s="13"/>
    </row>
    <row r="951" spans="1:7" x14ac:dyDescent="0.2">
      <c r="A951" s="268">
        <v>54472</v>
      </c>
      <c r="B951" s="274" t="s">
        <v>2488</v>
      </c>
      <c r="C951" s="270">
        <v>937</v>
      </c>
      <c r="D951" s="273"/>
      <c r="E951" s="273"/>
      <c r="F951" s="272" t="str">
        <f t="shared" si="15"/>
        <v>-</v>
      </c>
      <c r="G951" s="13"/>
    </row>
    <row r="952" spans="1:7" ht="24" x14ac:dyDescent="0.2">
      <c r="A952" s="268">
        <v>54482</v>
      </c>
      <c r="B952" s="275" t="s">
        <v>2489</v>
      </c>
      <c r="C952" s="270">
        <v>938</v>
      </c>
      <c r="D952" s="273"/>
      <c r="E952" s="273"/>
      <c r="F952" s="272" t="str">
        <f t="shared" si="15"/>
        <v>-</v>
      </c>
      <c r="G952" s="13"/>
    </row>
    <row r="953" spans="1:7" ht="24" x14ac:dyDescent="0.2">
      <c r="A953" s="268" t="s">
        <v>2200</v>
      </c>
      <c r="B953" s="275" t="s">
        <v>2201</v>
      </c>
      <c r="C953" s="270">
        <v>939</v>
      </c>
      <c r="D953" s="273"/>
      <c r="E953" s="273"/>
      <c r="F953" s="272" t="str">
        <f t="shared" si="15"/>
        <v>-</v>
      </c>
      <c r="G953" s="13"/>
    </row>
    <row r="954" spans="1:7" ht="24" x14ac:dyDescent="0.2">
      <c r="A954" s="268">
        <v>54532</v>
      </c>
      <c r="B954" s="269" t="s">
        <v>2490</v>
      </c>
      <c r="C954" s="270">
        <v>940</v>
      </c>
      <c r="D954" s="273"/>
      <c r="E954" s="273"/>
      <c r="F954" s="272" t="str">
        <f t="shared" si="15"/>
        <v>-</v>
      </c>
      <c r="G954" s="13"/>
    </row>
    <row r="955" spans="1:7" x14ac:dyDescent="0.2">
      <c r="A955" s="268">
        <v>54542</v>
      </c>
      <c r="B955" s="269" t="s">
        <v>3813</v>
      </c>
      <c r="C955" s="270">
        <v>941</v>
      </c>
      <c r="D955" s="273"/>
      <c r="E955" s="273"/>
      <c r="F955" s="272" t="str">
        <f t="shared" si="15"/>
        <v>-</v>
      </c>
      <c r="G955" s="13"/>
    </row>
    <row r="956" spans="1:7" x14ac:dyDescent="0.2">
      <c r="A956" s="268">
        <v>54552</v>
      </c>
      <c r="B956" s="269" t="s">
        <v>133</v>
      </c>
      <c r="C956" s="270">
        <v>942</v>
      </c>
      <c r="D956" s="273"/>
      <c r="E956" s="273"/>
      <c r="F956" s="272" t="str">
        <f t="shared" si="15"/>
        <v>-</v>
      </c>
      <c r="G956" s="13"/>
    </row>
    <row r="957" spans="1:7" x14ac:dyDescent="0.2">
      <c r="A957" s="268">
        <v>54711</v>
      </c>
      <c r="B957" s="269" t="s">
        <v>134</v>
      </c>
      <c r="C957" s="270">
        <v>943</v>
      </c>
      <c r="D957" s="273"/>
      <c r="E957" s="273"/>
      <c r="F957" s="272" t="str">
        <f t="shared" si="15"/>
        <v>-</v>
      </c>
      <c r="G957" s="13"/>
    </row>
    <row r="958" spans="1:7" x14ac:dyDescent="0.2">
      <c r="A958" s="268">
        <v>54712</v>
      </c>
      <c r="B958" s="269" t="s">
        <v>135</v>
      </c>
      <c r="C958" s="270">
        <v>944</v>
      </c>
      <c r="D958" s="273"/>
      <c r="E958" s="273"/>
      <c r="F958" s="272" t="str">
        <f t="shared" si="15"/>
        <v>-</v>
      </c>
      <c r="G958" s="13"/>
    </row>
    <row r="959" spans="1:7" x14ac:dyDescent="0.2">
      <c r="A959" s="268">
        <v>54721</v>
      </c>
      <c r="B959" s="269" t="s">
        <v>2266</v>
      </c>
      <c r="C959" s="270">
        <v>945</v>
      </c>
      <c r="D959" s="273"/>
      <c r="E959" s="273"/>
      <c r="F959" s="272" t="str">
        <f t="shared" si="15"/>
        <v>-</v>
      </c>
      <c r="G959" s="13"/>
    </row>
    <row r="960" spans="1:7" x14ac:dyDescent="0.2">
      <c r="A960" s="268">
        <v>54722</v>
      </c>
      <c r="B960" s="269" t="s">
        <v>2267</v>
      </c>
      <c r="C960" s="270">
        <v>946</v>
      </c>
      <c r="D960" s="273"/>
      <c r="E960" s="273"/>
      <c r="F960" s="272" t="str">
        <f t="shared" si="15"/>
        <v>-</v>
      </c>
      <c r="G960" s="13"/>
    </row>
    <row r="961" spans="1:7" x14ac:dyDescent="0.2">
      <c r="A961" s="268">
        <v>54731</v>
      </c>
      <c r="B961" s="269" t="s">
        <v>2268</v>
      </c>
      <c r="C961" s="270">
        <v>947</v>
      </c>
      <c r="D961" s="273"/>
      <c r="E961" s="273"/>
      <c r="F961" s="272" t="str">
        <f t="shared" si="15"/>
        <v>-</v>
      </c>
      <c r="G961" s="13"/>
    </row>
    <row r="962" spans="1:7" x14ac:dyDescent="0.2">
      <c r="A962" s="268">
        <v>54732</v>
      </c>
      <c r="B962" s="269" t="s">
        <v>3729</v>
      </c>
      <c r="C962" s="270">
        <v>948</v>
      </c>
      <c r="D962" s="273"/>
      <c r="E962" s="273"/>
      <c r="F962" s="272" t="str">
        <f t="shared" si="15"/>
        <v>-</v>
      </c>
      <c r="G962" s="13"/>
    </row>
    <row r="963" spans="1:7" x14ac:dyDescent="0.2">
      <c r="A963" s="268">
        <v>54741</v>
      </c>
      <c r="B963" s="269" t="s">
        <v>3730</v>
      </c>
      <c r="C963" s="270">
        <v>949</v>
      </c>
      <c r="D963" s="273"/>
      <c r="E963" s="273"/>
      <c r="F963" s="272" t="str">
        <f t="shared" si="15"/>
        <v>-</v>
      </c>
      <c r="G963" s="13"/>
    </row>
    <row r="964" spans="1:7" x14ac:dyDescent="0.2">
      <c r="A964" s="268">
        <v>54742</v>
      </c>
      <c r="B964" s="269" t="s">
        <v>3731</v>
      </c>
      <c r="C964" s="270">
        <v>950</v>
      </c>
      <c r="D964" s="273"/>
      <c r="E964" s="273"/>
      <c r="F964" s="272" t="str">
        <f t="shared" si="15"/>
        <v>-</v>
      </c>
      <c r="G964" s="13"/>
    </row>
    <row r="965" spans="1:7" x14ac:dyDescent="0.2">
      <c r="A965" s="268">
        <v>54751</v>
      </c>
      <c r="B965" s="269" t="s">
        <v>3251</v>
      </c>
      <c r="C965" s="270">
        <v>951</v>
      </c>
      <c r="D965" s="273"/>
      <c r="E965" s="273"/>
      <c r="F965" s="272" t="str">
        <f t="shared" si="15"/>
        <v>-</v>
      </c>
      <c r="G965" s="13"/>
    </row>
    <row r="966" spans="1:7" x14ac:dyDescent="0.2">
      <c r="A966" s="268">
        <v>54752</v>
      </c>
      <c r="B966" s="269" t="s">
        <v>3252</v>
      </c>
      <c r="C966" s="270">
        <v>952</v>
      </c>
      <c r="D966" s="273"/>
      <c r="E966" s="273"/>
      <c r="F966" s="272" t="str">
        <f t="shared" si="15"/>
        <v>-</v>
      </c>
      <c r="G966" s="13"/>
    </row>
    <row r="967" spans="1:7" ht="24" x14ac:dyDescent="0.2">
      <c r="A967" s="268">
        <v>54761</v>
      </c>
      <c r="B967" s="269" t="s">
        <v>732</v>
      </c>
      <c r="C967" s="270">
        <v>953</v>
      </c>
      <c r="D967" s="273"/>
      <c r="E967" s="273"/>
      <c r="F967" s="272" t="str">
        <f t="shared" si="15"/>
        <v>-</v>
      </c>
      <c r="G967" s="13"/>
    </row>
    <row r="968" spans="1:7" ht="24" x14ac:dyDescent="0.2">
      <c r="A968" s="268">
        <v>54762</v>
      </c>
      <c r="B968" s="269" t="s">
        <v>733</v>
      </c>
      <c r="C968" s="270">
        <v>954</v>
      </c>
      <c r="D968" s="273"/>
      <c r="E968" s="273"/>
      <c r="F968" s="272" t="str">
        <f t="shared" si="15"/>
        <v>-</v>
      </c>
      <c r="G968" s="13"/>
    </row>
    <row r="969" spans="1:7" ht="24" x14ac:dyDescent="0.2">
      <c r="A969" s="268">
        <v>54771</v>
      </c>
      <c r="B969" s="269" t="s">
        <v>734</v>
      </c>
      <c r="C969" s="270">
        <v>955</v>
      </c>
      <c r="D969" s="273"/>
      <c r="E969" s="273"/>
      <c r="F969" s="272" t="str">
        <f t="shared" si="15"/>
        <v>-</v>
      </c>
      <c r="G969" s="13"/>
    </row>
    <row r="970" spans="1:7" ht="24" x14ac:dyDescent="0.2">
      <c r="A970" s="268">
        <v>54772</v>
      </c>
      <c r="B970" s="269" t="s">
        <v>735</v>
      </c>
      <c r="C970" s="270">
        <v>956</v>
      </c>
      <c r="D970" s="273"/>
      <c r="E970" s="273"/>
      <c r="F970" s="272" t="str">
        <f t="shared" si="15"/>
        <v>-</v>
      </c>
      <c r="G970" s="13"/>
    </row>
    <row r="971" spans="1:7" x14ac:dyDescent="0.2">
      <c r="A971" s="268">
        <v>55312</v>
      </c>
      <c r="B971" s="269" t="s">
        <v>736</v>
      </c>
      <c r="C971" s="270">
        <v>957</v>
      </c>
      <c r="D971" s="273"/>
      <c r="E971" s="273"/>
      <c r="F971" s="272" t="str">
        <f t="shared" si="15"/>
        <v>-</v>
      </c>
      <c r="G971" s="13"/>
    </row>
    <row r="972" spans="1:7" x14ac:dyDescent="0.2">
      <c r="A972" s="276"/>
      <c r="B972" s="285" t="s">
        <v>2202</v>
      </c>
      <c r="C972" s="278">
        <v>958</v>
      </c>
      <c r="D972" s="282">
        <f>SUM(D888:D971)</f>
        <v>0</v>
      </c>
      <c r="E972" s="282">
        <f>SUM(E888:E971)</f>
        <v>0</v>
      </c>
      <c r="F972" s="280" t="str">
        <f t="shared" si="15"/>
        <v>-</v>
      </c>
      <c r="G972" s="13"/>
    </row>
    <row r="973" spans="1:7" ht="15" x14ac:dyDescent="0.2">
      <c r="A973" s="426" t="s">
        <v>737</v>
      </c>
      <c r="B973" s="427"/>
      <c r="C973" s="427"/>
      <c r="D973" s="428"/>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6">
        <v>959</v>
      </c>
      <c r="D976" s="287"/>
      <c r="E976" s="17"/>
      <c r="F976" s="13"/>
      <c r="G976" s="13"/>
    </row>
    <row r="977" spans="1:7" x14ac:dyDescent="0.2">
      <c r="A977" s="243" t="s">
        <v>2205</v>
      </c>
      <c r="B977" s="244" t="s">
        <v>2206</v>
      </c>
      <c r="C977" s="288">
        <v>960</v>
      </c>
      <c r="D977" s="289"/>
      <c r="E977" s="17"/>
      <c r="F977" s="13"/>
      <c r="G977" s="13"/>
    </row>
    <row r="978" spans="1:7" x14ac:dyDescent="0.2">
      <c r="A978" s="243" t="s">
        <v>2207</v>
      </c>
      <c r="B978" s="244" t="s">
        <v>2208</v>
      </c>
      <c r="C978" s="288">
        <v>961</v>
      </c>
      <c r="D978" s="289"/>
      <c r="E978" s="17"/>
      <c r="F978" s="13"/>
      <c r="G978" s="13"/>
    </row>
    <row r="979" spans="1:7" x14ac:dyDescent="0.2">
      <c r="A979" s="243" t="s">
        <v>2209</v>
      </c>
      <c r="B979" s="261" t="s">
        <v>2210</v>
      </c>
      <c r="C979" s="288">
        <v>962</v>
      </c>
      <c r="D979" s="289"/>
      <c r="E979" s="17"/>
      <c r="F979" s="13"/>
      <c r="G979" s="13"/>
    </row>
    <row r="980" spans="1:7" x14ac:dyDescent="0.2">
      <c r="A980" s="243" t="s">
        <v>2211</v>
      </c>
      <c r="B980" s="244" t="s">
        <v>3650</v>
      </c>
      <c r="C980" s="288">
        <v>963</v>
      </c>
      <c r="D980" s="289"/>
      <c r="E980" s="17"/>
      <c r="F980" s="13"/>
      <c r="G980" s="13"/>
    </row>
    <row r="981" spans="1:7" ht="24" x14ac:dyDescent="0.2">
      <c r="A981" s="243" t="s">
        <v>3651</v>
      </c>
      <c r="B981" s="244" t="s">
        <v>3652</v>
      </c>
      <c r="C981" s="288">
        <v>964</v>
      </c>
      <c r="D981" s="289"/>
      <c r="E981" s="17"/>
      <c r="F981" s="13"/>
      <c r="G981" s="13"/>
    </row>
    <row r="982" spans="1:7" ht="24" x14ac:dyDescent="0.2">
      <c r="A982" s="243" t="s">
        <v>3653</v>
      </c>
      <c r="B982" s="244" t="s">
        <v>3654</v>
      </c>
      <c r="C982" s="288">
        <v>965</v>
      </c>
      <c r="D982" s="289"/>
      <c r="E982" s="17"/>
      <c r="F982" s="13"/>
      <c r="G982" s="13"/>
    </row>
    <row r="983" spans="1:7" ht="24" x14ac:dyDescent="0.2">
      <c r="A983" s="243" t="s">
        <v>3655</v>
      </c>
      <c r="B983" s="244" t="s">
        <v>3656</v>
      </c>
      <c r="C983" s="288">
        <v>966</v>
      </c>
      <c r="D983" s="289"/>
      <c r="E983" s="17"/>
      <c r="F983" s="13"/>
      <c r="G983" s="13"/>
    </row>
    <row r="984" spans="1:7" x14ac:dyDescent="0.2">
      <c r="A984" s="243" t="s">
        <v>3657</v>
      </c>
      <c r="B984" s="261" t="s">
        <v>3658</v>
      </c>
      <c r="C984" s="288">
        <v>967</v>
      </c>
      <c r="D984" s="289"/>
      <c r="E984" s="17"/>
      <c r="F984" s="13"/>
      <c r="G984" s="13"/>
    </row>
    <row r="985" spans="1:7" x14ac:dyDescent="0.2">
      <c r="A985" s="243" t="s">
        <v>3659</v>
      </c>
      <c r="B985" s="244" t="s">
        <v>3660</v>
      </c>
      <c r="C985" s="288">
        <v>968</v>
      </c>
      <c r="D985" s="289"/>
      <c r="E985" s="17"/>
      <c r="F985" s="13"/>
      <c r="G985" s="13"/>
    </row>
    <row r="986" spans="1:7" x14ac:dyDescent="0.2">
      <c r="A986" s="243" t="s">
        <v>3661</v>
      </c>
      <c r="B986" s="244" t="s">
        <v>3662</v>
      </c>
      <c r="C986" s="288">
        <v>969</v>
      </c>
      <c r="D986" s="289"/>
      <c r="E986" s="17"/>
      <c r="F986" s="13"/>
      <c r="G986" s="13"/>
    </row>
    <row r="987" spans="1:7" x14ac:dyDescent="0.2">
      <c r="A987" s="243" t="s">
        <v>3663</v>
      </c>
      <c r="B987" s="244" t="s">
        <v>3664</v>
      </c>
      <c r="C987" s="288">
        <v>970</v>
      </c>
      <c r="D987" s="289"/>
      <c r="E987" s="17"/>
      <c r="F987" s="13"/>
      <c r="G987" s="13"/>
    </row>
    <row r="988" spans="1:7" x14ac:dyDescent="0.2">
      <c r="A988" s="243" t="s">
        <v>3665</v>
      </c>
      <c r="B988" s="244" t="s">
        <v>3666</v>
      </c>
      <c r="C988" s="288">
        <v>971</v>
      </c>
      <c r="D988" s="289"/>
      <c r="E988" s="17"/>
      <c r="F988" s="13"/>
      <c r="G988" s="13"/>
    </row>
    <row r="989" spans="1:7" x14ac:dyDescent="0.2">
      <c r="A989" s="243" t="s">
        <v>3667</v>
      </c>
      <c r="B989" s="244" t="s">
        <v>820</v>
      </c>
      <c r="C989" s="288">
        <v>972</v>
      </c>
      <c r="D989" s="289"/>
      <c r="E989" s="17"/>
      <c r="F989" s="13"/>
      <c r="G989" s="13"/>
    </row>
    <row r="990" spans="1:7" ht="24" x14ac:dyDescent="0.2">
      <c r="A990" s="243" t="s">
        <v>821</v>
      </c>
      <c r="B990" s="244" t="s">
        <v>822</v>
      </c>
      <c r="C990" s="288">
        <v>973</v>
      </c>
      <c r="D990" s="289"/>
      <c r="E990" s="17"/>
      <c r="F990" s="13"/>
      <c r="G990" s="13"/>
    </row>
    <row r="991" spans="1:7" ht="24" x14ac:dyDescent="0.2">
      <c r="A991" s="243" t="s">
        <v>823</v>
      </c>
      <c r="B991" s="244" t="s">
        <v>2964</v>
      </c>
      <c r="C991" s="288">
        <v>974</v>
      </c>
      <c r="D991" s="289"/>
      <c r="E991" s="17"/>
      <c r="F991" s="13"/>
      <c r="G991" s="13"/>
    </row>
    <row r="992" spans="1:7" x14ac:dyDescent="0.2">
      <c r="A992" s="243" t="s">
        <v>2965</v>
      </c>
      <c r="B992" s="244" t="s">
        <v>2966</v>
      </c>
      <c r="C992" s="288">
        <v>975</v>
      </c>
      <c r="D992" s="289"/>
      <c r="E992" s="17"/>
      <c r="F992" s="13"/>
      <c r="G992" s="13"/>
    </row>
    <row r="993" spans="1:7" x14ac:dyDescent="0.2">
      <c r="A993" s="243" t="s">
        <v>2967</v>
      </c>
      <c r="B993" s="244" t="s">
        <v>2968</v>
      </c>
      <c r="C993" s="288">
        <v>976</v>
      </c>
      <c r="D993" s="289"/>
      <c r="E993" s="17"/>
      <c r="F993" s="13"/>
      <c r="G993" s="13"/>
    </row>
    <row r="994" spans="1:7" x14ac:dyDescent="0.2">
      <c r="A994" s="243">
        <v>26224</v>
      </c>
      <c r="B994" s="244" t="s">
        <v>2969</v>
      </c>
      <c r="C994" s="288">
        <v>977</v>
      </c>
      <c r="D994" s="289"/>
      <c r="E994" s="17"/>
      <c r="F994" s="13"/>
      <c r="G994" s="13"/>
    </row>
    <row r="995" spans="1:7" x14ac:dyDescent="0.2">
      <c r="A995" s="243">
        <v>26233</v>
      </c>
      <c r="B995" s="244" t="s">
        <v>3501</v>
      </c>
      <c r="C995" s="288">
        <v>978</v>
      </c>
      <c r="D995" s="289"/>
      <c r="E995" s="17"/>
      <c r="F995" s="13"/>
      <c r="G995" s="13"/>
    </row>
    <row r="996" spans="1:7" x14ac:dyDescent="0.2">
      <c r="A996" s="243" t="s">
        <v>3502</v>
      </c>
      <c r="B996" s="244" t="s">
        <v>3503</v>
      </c>
      <c r="C996" s="288">
        <v>979</v>
      </c>
      <c r="D996" s="289"/>
      <c r="E996" s="17"/>
      <c r="F996" s="13"/>
      <c r="G996" s="13"/>
    </row>
    <row r="997" spans="1:7" x14ac:dyDescent="0.2">
      <c r="A997" s="243">
        <v>26244</v>
      </c>
      <c r="B997" s="244" t="s">
        <v>3504</v>
      </c>
      <c r="C997" s="288">
        <v>980</v>
      </c>
      <c r="D997" s="289"/>
      <c r="E997" s="17"/>
      <c r="F997" s="13"/>
      <c r="G997" s="13"/>
    </row>
    <row r="998" spans="1:7" x14ac:dyDescent="0.2">
      <c r="A998" s="243">
        <v>26314</v>
      </c>
      <c r="B998" s="244" t="s">
        <v>3505</v>
      </c>
      <c r="C998" s="288">
        <v>981</v>
      </c>
      <c r="D998" s="289"/>
      <c r="E998" s="17"/>
      <c r="F998" s="13"/>
      <c r="G998" s="13"/>
    </row>
    <row r="999" spans="1:7" x14ac:dyDescent="0.2">
      <c r="A999" s="243" t="s">
        <v>3506</v>
      </c>
      <c r="B999" s="244" t="s">
        <v>3507</v>
      </c>
      <c r="C999" s="288">
        <v>982</v>
      </c>
      <c r="D999" s="289"/>
      <c r="E999" s="17"/>
      <c r="F999" s="13"/>
      <c r="G999" s="13"/>
    </row>
    <row r="1000" spans="1:7" x14ac:dyDescent="0.2">
      <c r="A1000" s="243">
        <v>26434</v>
      </c>
      <c r="B1000" s="244" t="s">
        <v>3508</v>
      </c>
      <c r="C1000" s="288">
        <v>983</v>
      </c>
      <c r="D1000" s="289"/>
      <c r="E1000" s="17"/>
      <c r="F1000" s="13"/>
      <c r="G1000" s="13"/>
    </row>
    <row r="1001" spans="1:7" ht="24" x14ac:dyDescent="0.2">
      <c r="A1001" s="243">
        <v>26443</v>
      </c>
      <c r="B1001" s="244" t="s">
        <v>3509</v>
      </c>
      <c r="C1001" s="288">
        <v>984</v>
      </c>
      <c r="D1001" s="289"/>
      <c r="E1001" s="17"/>
      <c r="F1001" s="13"/>
      <c r="G1001" s="13"/>
    </row>
    <row r="1002" spans="1:7" ht="24" x14ac:dyDescent="0.2">
      <c r="A1002" s="243" t="s">
        <v>3510</v>
      </c>
      <c r="B1002" s="244" t="s">
        <v>3511</v>
      </c>
      <c r="C1002" s="288">
        <v>985</v>
      </c>
      <c r="D1002" s="289"/>
      <c r="E1002" s="17"/>
      <c r="F1002" s="13"/>
      <c r="G1002" s="13"/>
    </row>
    <row r="1003" spans="1:7" ht="24" x14ac:dyDescent="0.2">
      <c r="A1003" s="243">
        <v>26454</v>
      </c>
      <c r="B1003" s="244" t="s">
        <v>3512</v>
      </c>
      <c r="C1003" s="288">
        <v>986</v>
      </c>
      <c r="D1003" s="289"/>
      <c r="E1003" s="17"/>
      <c r="F1003" s="13"/>
      <c r="G1003" s="13"/>
    </row>
    <row r="1004" spans="1:7" x14ac:dyDescent="0.2">
      <c r="A1004" s="243" t="s">
        <v>3513</v>
      </c>
      <c r="B1004" s="244" t="s">
        <v>3514</v>
      </c>
      <c r="C1004" s="288">
        <v>987</v>
      </c>
      <c r="D1004" s="289"/>
      <c r="E1004" s="17"/>
      <c r="F1004" s="13"/>
      <c r="G1004" s="13"/>
    </row>
    <row r="1005" spans="1:7" x14ac:dyDescent="0.2">
      <c r="A1005" s="243">
        <v>26464</v>
      </c>
      <c r="B1005" s="244" t="s">
        <v>3515</v>
      </c>
      <c r="C1005" s="288">
        <v>988</v>
      </c>
      <c r="D1005" s="289"/>
      <c r="E1005" s="17"/>
      <c r="F1005" s="13"/>
      <c r="G1005" s="13"/>
    </row>
    <row r="1006" spans="1:7" x14ac:dyDescent="0.2">
      <c r="A1006" s="243">
        <v>26473</v>
      </c>
      <c r="B1006" s="244" t="s">
        <v>759</v>
      </c>
      <c r="C1006" s="288">
        <v>989</v>
      </c>
      <c r="D1006" s="289"/>
      <c r="E1006" s="17"/>
      <c r="F1006" s="13"/>
      <c r="G1006" s="13"/>
    </row>
    <row r="1007" spans="1:7" x14ac:dyDescent="0.2">
      <c r="A1007" s="243" t="s">
        <v>760</v>
      </c>
      <c r="B1007" s="244" t="s">
        <v>761</v>
      </c>
      <c r="C1007" s="288">
        <v>990</v>
      </c>
      <c r="D1007" s="289"/>
      <c r="E1007" s="17"/>
      <c r="F1007" s="13"/>
      <c r="G1007" s="13"/>
    </row>
    <row r="1008" spans="1:7" x14ac:dyDescent="0.2">
      <c r="A1008" s="243">
        <v>26484</v>
      </c>
      <c r="B1008" s="244" t="s">
        <v>762</v>
      </c>
      <c r="C1008" s="288">
        <v>991</v>
      </c>
      <c r="D1008" s="289"/>
      <c r="E1008" s="17"/>
      <c r="F1008" s="13"/>
      <c r="G1008" s="13"/>
    </row>
    <row r="1009" spans="1:7" x14ac:dyDescent="0.2">
      <c r="A1009" s="243">
        <v>26534</v>
      </c>
      <c r="B1009" s="244" t="s">
        <v>763</v>
      </c>
      <c r="C1009" s="288">
        <v>992</v>
      </c>
      <c r="D1009" s="289"/>
      <c r="E1009" s="17"/>
      <c r="F1009" s="13"/>
      <c r="G1009" s="13"/>
    </row>
    <row r="1010" spans="1:7" x14ac:dyDescent="0.2">
      <c r="A1010" s="243">
        <v>26544</v>
      </c>
      <c r="B1010" s="244" t="s">
        <v>764</v>
      </c>
      <c r="C1010" s="288">
        <v>993</v>
      </c>
      <c r="D1010" s="289"/>
      <c r="E1010" s="17"/>
      <c r="F1010" s="13"/>
      <c r="G1010" s="13"/>
    </row>
    <row r="1011" spans="1:7" x14ac:dyDescent="0.2">
      <c r="A1011" s="243">
        <v>26554</v>
      </c>
      <c r="B1011" s="244" t="s">
        <v>765</v>
      </c>
      <c r="C1011" s="288">
        <v>994</v>
      </c>
      <c r="D1011" s="289"/>
      <c r="E1011" s="17"/>
      <c r="F1011" s="13"/>
      <c r="G1011" s="13"/>
    </row>
    <row r="1012" spans="1:7" x14ac:dyDescent="0.2">
      <c r="A1012" s="243">
        <v>26564</v>
      </c>
      <c r="B1012" s="244" t="s">
        <v>766</v>
      </c>
      <c r="C1012" s="288">
        <v>995</v>
      </c>
      <c r="D1012" s="289"/>
    </row>
    <row r="1013" spans="1:7" x14ac:dyDescent="0.2">
      <c r="A1013" s="290"/>
      <c r="B1013" s="291" t="s">
        <v>767</v>
      </c>
      <c r="C1013" s="292">
        <v>996</v>
      </c>
      <c r="D1013" s="293">
        <f>SUM(D976:D1012)</f>
        <v>0</v>
      </c>
    </row>
    <row r="1014" spans="1:7" x14ac:dyDescent="0.2"/>
    <row r="1015" spans="1:7" ht="25.5" customHeight="1" x14ac:dyDescent="0.2">
      <c r="A1015" s="14" t="s">
        <v>4051</v>
      </c>
      <c r="C1015" s="425" t="s">
        <v>2475</v>
      </c>
      <c r="D1015" s="425"/>
    </row>
    <row r="1016" spans="1:7" ht="15" customHeight="1" x14ac:dyDescent="0.2">
      <c r="A1016" s="14" t="str">
        <f>IF(RefStr!H25&lt;&gt;"", "Osoba za kontaktiranje: " &amp; RefStr!H25,"Osoba za kontaktiranje: _________________________________________")</f>
        <v>Osoba za kontaktiranje: VLADO DERDIĆ</v>
      </c>
      <c r="C1016" s="178"/>
      <c r="D1016" s="178"/>
    </row>
    <row r="1017" spans="1:7" ht="15" customHeight="1" x14ac:dyDescent="0.2">
      <c r="A1017" s="14" t="str">
        <f>IF(RefStr!H27="","Telefon za kontakt: _________________","Telefon za kontakt: " &amp; RefStr!H27)</f>
        <v>Telefon za kontakt: 042200456</v>
      </c>
      <c r="C1017" s="13"/>
      <c r="D1017" s="13"/>
    </row>
    <row r="1018" spans="1:7" ht="15" customHeight="1" x14ac:dyDescent="0.2">
      <c r="A1018" s="14" t="str">
        <f>IF(RefStr!H33="","Odgovorna osoba: _____________________________","Odgovorna osoba: " &amp; RefStr!H33)</f>
        <v>Odgovorna osoba: DRAŽENKA ŠVELEC-JURIČIĆ</v>
      </c>
      <c r="D1018" s="14" t="s">
        <v>2476</v>
      </c>
    </row>
    <row r="1019" spans="1:7" ht="5.0999999999999996" customHeight="1" x14ac:dyDescent="0.2">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16" activePane="bottomLeft" state="frozen"/>
      <selection activeCell="A22" sqref="A22"/>
      <selection pane="bottomLeft" activeCell="E125" sqref="E12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2" t="s">
        <v>3816</v>
      </c>
      <c r="B1" s="453"/>
      <c r="C1" s="454" t="s">
        <v>3817</v>
      </c>
      <c r="D1" s="454"/>
      <c r="E1" s="454"/>
      <c r="F1" s="454"/>
    </row>
    <row r="2" spans="1:6" ht="39.950000000000003" customHeight="1" thickBot="1" x14ac:dyDescent="0.25">
      <c r="A2" s="450" t="s">
        <v>916</v>
      </c>
      <c r="B2" s="450"/>
      <c r="C2" s="450"/>
      <c r="D2" s="451"/>
      <c r="E2" s="448" t="s">
        <v>1679</v>
      </c>
      <c r="F2" s="449"/>
    </row>
    <row r="3" spans="1:6" ht="30" customHeight="1" x14ac:dyDescent="0.2">
      <c r="A3" s="455" t="str">
        <f>IF(RefStr!F6&lt;&gt;"",LOOKUP(RefStr!F6,RefStr!N39:N43,RefStr!Q39:Q43)," - razdoblje i/ili razina nisu odabrani -")</f>
        <v>za razdoblje 1. siječnja do 31. prosinca 2016. godine</v>
      </c>
      <c r="B3" s="455"/>
      <c r="C3" s="455"/>
      <c r="D3" s="455"/>
      <c r="E3" s="26"/>
      <c r="F3" s="26"/>
    </row>
    <row r="4" spans="1:6" ht="15" customHeight="1" x14ac:dyDescent="0.2">
      <c r="A4" s="51" t="s">
        <v>2333</v>
      </c>
      <c r="B4" s="434" t="str">
        <f xml:space="preserve"> "RKP: " &amp; TEXT(INT(VALUE(RefStr!B6)),"00000") &amp; ",  " &amp; "MB: " &amp; TEXT(INT(VALUE(RefStr!B8)), "00000000") &amp; "  " &amp; RefStr!B10</f>
        <v>RKP: 13990,  MB: 03325164  OSNOVNA ŠKOLA BISAG</v>
      </c>
      <c r="C4" s="435"/>
      <c r="D4" s="435"/>
      <c r="E4" s="435"/>
      <c r="F4" s="435"/>
    </row>
    <row r="5" spans="1:6" ht="15" customHeight="1" x14ac:dyDescent="0.2">
      <c r="A5" s="52"/>
      <c r="B5" s="434" t="str">
        <f>RefStr!B12 &amp; " " &amp; RefStr!C12 &amp; ", " &amp; RefStr!B14</f>
        <v>42226 BISAG, BISAG 24/1</v>
      </c>
      <c r="C5" s="435"/>
      <c r="D5" s="435"/>
      <c r="E5" s="435"/>
      <c r="F5" s="435"/>
    </row>
    <row r="6" spans="1:6" ht="15" customHeight="1" x14ac:dyDescent="0.2">
      <c r="A6" s="53"/>
      <c r="B6" s="436" t="str">
        <f xml:space="preserve"> "Razina: " &amp; RefStr!B16 &amp; ", Razdjel: " &amp; TEXT(INT(VALUE(RefStr!B20)), "000")</f>
        <v>Razina: 31, Razdjel: 000</v>
      </c>
      <c r="C6" s="437"/>
      <c r="D6" s="437"/>
      <c r="E6" s="437"/>
      <c r="F6" s="437"/>
    </row>
    <row r="7" spans="1:6" ht="15" customHeight="1" x14ac:dyDescent="0.2">
      <c r="A7" s="53"/>
      <c r="B7" s="436" t="str">
        <f>"Djelatnost: " &amp; RefStr!B18 &amp; " " &amp; RefStr!C18</f>
        <v>Djelatnost: 8520 Osnovno obrazovanje</v>
      </c>
      <c r="C7" s="437"/>
      <c r="D7" s="437"/>
      <c r="E7" s="437"/>
      <c r="F7" s="437"/>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 customHeight="1" x14ac:dyDescent="0.2">
      <c r="A11" s="87">
        <v>1</v>
      </c>
      <c r="B11" s="88">
        <v>2</v>
      </c>
      <c r="C11" s="89">
        <v>3</v>
      </c>
      <c r="D11" s="89">
        <v>4</v>
      </c>
      <c r="E11" s="87">
        <v>5</v>
      </c>
      <c r="F11" s="87">
        <v>6</v>
      </c>
    </row>
    <row r="12" spans="1:6" x14ac:dyDescent="0.2">
      <c r="A12" s="294" t="s">
        <v>3281</v>
      </c>
      <c r="B12" s="295" t="s">
        <v>2120</v>
      </c>
      <c r="C12" s="296">
        <v>1</v>
      </c>
      <c r="D12" s="266">
        <f>D13+D17+D20+SUM(D24:D28)</f>
        <v>0</v>
      </c>
      <c r="E12" s="266">
        <f>E13+E17+E20+SUM(E24:E28)</f>
        <v>0</v>
      </c>
      <c r="F12" s="267" t="str">
        <f>IF(D12&gt;0,IF(E12/D12&gt;=100,"&gt;&gt;100",E12/D12*100),"-")</f>
        <v>-</v>
      </c>
    </row>
    <row r="13" spans="1:6" x14ac:dyDescent="0.2">
      <c r="A13" s="297" t="s">
        <v>4071</v>
      </c>
      <c r="B13" s="274" t="s">
        <v>2346</v>
      </c>
      <c r="C13" s="298">
        <v>2</v>
      </c>
      <c r="D13" s="271">
        <f>SUM(D14:D16)</f>
        <v>0</v>
      </c>
      <c r="E13" s="271">
        <f>SUM(E14:E16)</f>
        <v>0</v>
      </c>
      <c r="F13" s="272" t="str">
        <f>IF(D13&gt;0,IF(E13/D13&gt;=100,"&gt;&gt;100",E13/D13*100),"-")</f>
        <v>-</v>
      </c>
    </row>
    <row r="14" spans="1:6" x14ac:dyDescent="0.2">
      <c r="A14" s="297" t="s">
        <v>917</v>
      </c>
      <c r="B14" s="299" t="s">
        <v>4137</v>
      </c>
      <c r="C14" s="298">
        <v>3</v>
      </c>
      <c r="D14" s="273"/>
      <c r="E14" s="273"/>
      <c r="F14" s="272" t="str">
        <f t="shared" ref="F14:F77" si="0">IF(D14&gt;0,IF(E14/D14&gt;=100,"&gt;&gt;100",E14/D14*100),"-")</f>
        <v>-</v>
      </c>
    </row>
    <row r="15" spans="1:6" x14ac:dyDescent="0.2">
      <c r="A15" s="297" t="s">
        <v>4138</v>
      </c>
      <c r="B15" s="299" t="s">
        <v>4139</v>
      </c>
      <c r="C15" s="298">
        <v>4</v>
      </c>
      <c r="D15" s="273"/>
      <c r="E15" s="273"/>
      <c r="F15" s="272" t="str">
        <f t="shared" si="0"/>
        <v>-</v>
      </c>
    </row>
    <row r="16" spans="1:6" x14ac:dyDescent="0.2">
      <c r="A16" s="297" t="s">
        <v>4140</v>
      </c>
      <c r="B16" s="299" t="s">
        <v>1631</v>
      </c>
      <c r="C16" s="298">
        <v>5</v>
      </c>
      <c r="D16" s="273"/>
      <c r="E16" s="273"/>
      <c r="F16" s="272" t="str">
        <f t="shared" si="0"/>
        <v>-</v>
      </c>
    </row>
    <row r="17" spans="1:6" x14ac:dyDescent="0.2">
      <c r="A17" s="297" t="s">
        <v>4073</v>
      </c>
      <c r="B17" s="299" t="s">
        <v>4141</v>
      </c>
      <c r="C17" s="298">
        <v>6</v>
      </c>
      <c r="D17" s="271">
        <f>SUM(D18:D19)</f>
        <v>0</v>
      </c>
      <c r="E17" s="271">
        <f>SUM(E18:E19)</f>
        <v>0</v>
      </c>
      <c r="F17" s="272" t="str">
        <f t="shared" si="0"/>
        <v>-</v>
      </c>
    </row>
    <row r="18" spans="1:6" x14ac:dyDescent="0.2">
      <c r="A18" s="297" t="s">
        <v>4142</v>
      </c>
      <c r="B18" s="299" t="s">
        <v>4143</v>
      </c>
      <c r="C18" s="298">
        <v>7</v>
      </c>
      <c r="D18" s="273"/>
      <c r="E18" s="273"/>
      <c r="F18" s="272" t="str">
        <f t="shared" si="0"/>
        <v>-</v>
      </c>
    </row>
    <row r="19" spans="1:6" x14ac:dyDescent="0.2">
      <c r="A19" s="297" t="s">
        <v>4144</v>
      </c>
      <c r="B19" s="299" t="s">
        <v>3780</v>
      </c>
      <c r="C19" s="298">
        <v>8</v>
      </c>
      <c r="D19" s="273"/>
      <c r="E19" s="273"/>
      <c r="F19" s="272" t="str">
        <f t="shared" si="0"/>
        <v>-</v>
      </c>
    </row>
    <row r="20" spans="1:6" x14ac:dyDescent="0.2">
      <c r="A20" s="297" t="s">
        <v>3781</v>
      </c>
      <c r="B20" s="299" t="s">
        <v>1961</v>
      </c>
      <c r="C20" s="298">
        <v>9</v>
      </c>
      <c r="D20" s="271">
        <f>SUM(D21:D23)</f>
        <v>0</v>
      </c>
      <c r="E20" s="271">
        <f>SUM(E21:E23)</f>
        <v>0</v>
      </c>
      <c r="F20" s="272" t="str">
        <f t="shared" si="0"/>
        <v>-</v>
      </c>
    </row>
    <row r="21" spans="1:6" x14ac:dyDescent="0.2">
      <c r="A21" s="297" t="s">
        <v>3782</v>
      </c>
      <c r="B21" s="299" t="s">
        <v>1502</v>
      </c>
      <c r="C21" s="298">
        <v>10</v>
      </c>
      <c r="D21" s="273"/>
      <c r="E21" s="273"/>
      <c r="F21" s="272" t="str">
        <f t="shared" si="0"/>
        <v>-</v>
      </c>
    </row>
    <row r="22" spans="1:6" x14ac:dyDescent="0.2">
      <c r="A22" s="297" t="s">
        <v>1503</v>
      </c>
      <c r="B22" s="299" t="s">
        <v>113</v>
      </c>
      <c r="C22" s="298">
        <v>11</v>
      </c>
      <c r="D22" s="273"/>
      <c r="E22" s="273"/>
      <c r="F22" s="272" t="str">
        <f t="shared" si="0"/>
        <v>-</v>
      </c>
    </row>
    <row r="23" spans="1:6" x14ac:dyDescent="0.2">
      <c r="A23" s="297" t="s">
        <v>114</v>
      </c>
      <c r="B23" s="299" t="s">
        <v>115</v>
      </c>
      <c r="C23" s="298">
        <v>12</v>
      </c>
      <c r="D23" s="273"/>
      <c r="E23" s="273"/>
      <c r="F23" s="272" t="str">
        <f t="shared" si="0"/>
        <v>-</v>
      </c>
    </row>
    <row r="24" spans="1:6" x14ac:dyDescent="0.2">
      <c r="A24" s="297" t="s">
        <v>116</v>
      </c>
      <c r="B24" s="299" t="s">
        <v>1982</v>
      </c>
      <c r="C24" s="298">
        <v>13</v>
      </c>
      <c r="D24" s="273"/>
      <c r="E24" s="273"/>
      <c r="F24" s="272" t="str">
        <f t="shared" si="0"/>
        <v>-</v>
      </c>
    </row>
    <row r="25" spans="1:6" x14ac:dyDescent="0.2">
      <c r="A25" s="297" t="s">
        <v>1983</v>
      </c>
      <c r="B25" s="299" t="s">
        <v>1984</v>
      </c>
      <c r="C25" s="298">
        <v>14</v>
      </c>
      <c r="D25" s="273"/>
      <c r="E25" s="273"/>
      <c r="F25" s="272" t="str">
        <f t="shared" si="0"/>
        <v>-</v>
      </c>
    </row>
    <row r="26" spans="1:6" x14ac:dyDescent="0.2">
      <c r="A26" s="297" t="s">
        <v>1985</v>
      </c>
      <c r="B26" s="299" t="s">
        <v>1986</v>
      </c>
      <c r="C26" s="298">
        <v>15</v>
      </c>
      <c r="D26" s="273"/>
      <c r="E26" s="273"/>
      <c r="F26" s="272" t="str">
        <f t="shared" si="0"/>
        <v>-</v>
      </c>
    </row>
    <row r="27" spans="1:6" x14ac:dyDescent="0.2">
      <c r="A27" s="297" t="s">
        <v>1499</v>
      </c>
      <c r="B27" s="299" t="s">
        <v>1500</v>
      </c>
      <c r="C27" s="298">
        <v>16</v>
      </c>
      <c r="D27" s="273"/>
      <c r="E27" s="273"/>
      <c r="F27" s="272" t="str">
        <f t="shared" si="0"/>
        <v>-</v>
      </c>
    </row>
    <row r="28" spans="1:6" x14ac:dyDescent="0.2">
      <c r="A28" s="297" t="s">
        <v>1501</v>
      </c>
      <c r="B28" s="299" t="s">
        <v>97</v>
      </c>
      <c r="C28" s="298">
        <v>17</v>
      </c>
      <c r="D28" s="273"/>
      <c r="E28" s="273"/>
      <c r="F28" s="272" t="str">
        <f t="shared" si="0"/>
        <v>-</v>
      </c>
    </row>
    <row r="29" spans="1:6" x14ac:dyDescent="0.2">
      <c r="A29" s="297" t="s">
        <v>3359</v>
      </c>
      <c r="B29" s="299" t="s">
        <v>1960</v>
      </c>
      <c r="C29" s="298">
        <v>18</v>
      </c>
      <c r="D29" s="271">
        <f>SUM(D30:D34)</f>
        <v>0</v>
      </c>
      <c r="E29" s="271">
        <f>SUM(E30:E34)</f>
        <v>0</v>
      </c>
      <c r="F29" s="272" t="str">
        <f t="shared" si="0"/>
        <v>-</v>
      </c>
    </row>
    <row r="30" spans="1:6" x14ac:dyDescent="0.2">
      <c r="A30" s="297" t="s">
        <v>98</v>
      </c>
      <c r="B30" s="299" t="s">
        <v>99</v>
      </c>
      <c r="C30" s="298">
        <v>19</v>
      </c>
      <c r="D30" s="273"/>
      <c r="E30" s="273"/>
      <c r="F30" s="272" t="str">
        <f t="shared" si="0"/>
        <v>-</v>
      </c>
    </row>
    <row r="31" spans="1:6" x14ac:dyDescent="0.2">
      <c r="A31" s="297" t="s">
        <v>100</v>
      </c>
      <c r="B31" s="299" t="s">
        <v>101</v>
      </c>
      <c r="C31" s="298">
        <v>20</v>
      </c>
      <c r="D31" s="273"/>
      <c r="E31" s="273"/>
      <c r="F31" s="272" t="str">
        <f t="shared" si="0"/>
        <v>-</v>
      </c>
    </row>
    <row r="32" spans="1:6" x14ac:dyDescent="0.2">
      <c r="A32" s="297" t="s">
        <v>102</v>
      </c>
      <c r="B32" s="299" t="s">
        <v>103</v>
      </c>
      <c r="C32" s="298">
        <v>21</v>
      </c>
      <c r="D32" s="273"/>
      <c r="E32" s="273"/>
      <c r="F32" s="272" t="str">
        <f t="shared" si="0"/>
        <v>-</v>
      </c>
    </row>
    <row r="33" spans="1:6" x14ac:dyDescent="0.2">
      <c r="A33" s="297" t="s">
        <v>104</v>
      </c>
      <c r="B33" s="299" t="s">
        <v>105</v>
      </c>
      <c r="C33" s="298">
        <v>22</v>
      </c>
      <c r="D33" s="273"/>
      <c r="E33" s="273"/>
      <c r="F33" s="272" t="str">
        <f t="shared" si="0"/>
        <v>-</v>
      </c>
    </row>
    <row r="34" spans="1:6" x14ac:dyDescent="0.2">
      <c r="A34" s="297" t="s">
        <v>106</v>
      </c>
      <c r="B34" s="299" t="s">
        <v>107</v>
      </c>
      <c r="C34" s="298">
        <v>23</v>
      </c>
      <c r="D34" s="273"/>
      <c r="E34" s="273"/>
      <c r="F34" s="272" t="str">
        <f t="shared" si="0"/>
        <v>-</v>
      </c>
    </row>
    <row r="35" spans="1:6" x14ac:dyDescent="0.2">
      <c r="A35" s="297" t="s">
        <v>880</v>
      </c>
      <c r="B35" s="299" t="s">
        <v>3290</v>
      </c>
      <c r="C35" s="298">
        <v>24</v>
      </c>
      <c r="D35" s="271">
        <f>SUM(D36:D41)</f>
        <v>0</v>
      </c>
      <c r="E35" s="271">
        <f>SUM(E36:E41)</f>
        <v>0</v>
      </c>
      <c r="F35" s="272" t="str">
        <f t="shared" si="0"/>
        <v>-</v>
      </c>
    </row>
    <row r="36" spans="1:6" x14ac:dyDescent="0.2">
      <c r="A36" s="297" t="s">
        <v>108</v>
      </c>
      <c r="B36" s="299" t="s">
        <v>109</v>
      </c>
      <c r="C36" s="298">
        <v>25</v>
      </c>
      <c r="D36" s="273"/>
      <c r="E36" s="273"/>
      <c r="F36" s="272" t="str">
        <f t="shared" si="0"/>
        <v>-</v>
      </c>
    </row>
    <row r="37" spans="1:6" x14ac:dyDescent="0.2">
      <c r="A37" s="297" t="s">
        <v>110</v>
      </c>
      <c r="B37" s="299" t="s">
        <v>111</v>
      </c>
      <c r="C37" s="298">
        <v>26</v>
      </c>
      <c r="D37" s="273"/>
      <c r="E37" s="273"/>
      <c r="F37" s="272" t="str">
        <f t="shared" si="0"/>
        <v>-</v>
      </c>
    </row>
    <row r="38" spans="1:6" x14ac:dyDescent="0.2">
      <c r="A38" s="297" t="s">
        <v>112</v>
      </c>
      <c r="B38" s="299" t="s">
        <v>2632</v>
      </c>
      <c r="C38" s="298">
        <v>27</v>
      </c>
      <c r="D38" s="273"/>
      <c r="E38" s="273"/>
      <c r="F38" s="272" t="str">
        <f t="shared" si="0"/>
        <v>-</v>
      </c>
    </row>
    <row r="39" spans="1:6" x14ac:dyDescent="0.2">
      <c r="A39" s="297" t="s">
        <v>2633</v>
      </c>
      <c r="B39" s="299" t="s">
        <v>2634</v>
      </c>
      <c r="C39" s="298">
        <v>28</v>
      </c>
      <c r="D39" s="273"/>
      <c r="E39" s="273"/>
      <c r="F39" s="272" t="str">
        <f t="shared" si="0"/>
        <v>-</v>
      </c>
    </row>
    <row r="40" spans="1:6" x14ac:dyDescent="0.2">
      <c r="A40" s="297" t="s">
        <v>2635</v>
      </c>
      <c r="B40" s="299" t="s">
        <v>2636</v>
      </c>
      <c r="C40" s="298">
        <v>29</v>
      </c>
      <c r="D40" s="273"/>
      <c r="E40" s="273"/>
      <c r="F40" s="272" t="str">
        <f t="shared" si="0"/>
        <v>-</v>
      </c>
    </row>
    <row r="41" spans="1:6" x14ac:dyDescent="0.2">
      <c r="A41" s="297" t="s">
        <v>2637</v>
      </c>
      <c r="B41" s="299" t="s">
        <v>585</v>
      </c>
      <c r="C41" s="298">
        <v>30</v>
      </c>
      <c r="D41" s="273"/>
      <c r="E41" s="273"/>
      <c r="F41" s="272" t="str">
        <f t="shared" si="0"/>
        <v>-</v>
      </c>
    </row>
    <row r="42" spans="1:6" x14ac:dyDescent="0.2">
      <c r="A42" s="297" t="s">
        <v>882</v>
      </c>
      <c r="B42" s="299" t="s">
        <v>586</v>
      </c>
      <c r="C42" s="298">
        <v>31</v>
      </c>
      <c r="D42" s="271">
        <f>D43+D46+D50+D57+D61+D67+D68+D73+D81</f>
        <v>0</v>
      </c>
      <c r="E42" s="271">
        <f>E43+E46+E50+E57+E61+E67+E68+E73+E81</f>
        <v>0</v>
      </c>
      <c r="F42" s="272" t="str">
        <f t="shared" si="0"/>
        <v>-</v>
      </c>
    </row>
    <row r="43" spans="1:6" x14ac:dyDescent="0.2">
      <c r="A43" s="297" t="s">
        <v>883</v>
      </c>
      <c r="B43" s="299" t="s">
        <v>587</v>
      </c>
      <c r="C43" s="298">
        <v>32</v>
      </c>
      <c r="D43" s="271">
        <f>SUM(D44:D45)</f>
        <v>0</v>
      </c>
      <c r="E43" s="271">
        <f>SUM(E44:E45)</f>
        <v>0</v>
      </c>
      <c r="F43" s="272" t="str">
        <f t="shared" si="0"/>
        <v>-</v>
      </c>
    </row>
    <row r="44" spans="1:6" x14ac:dyDescent="0.2">
      <c r="A44" s="297" t="s">
        <v>588</v>
      </c>
      <c r="B44" s="299" t="s">
        <v>589</v>
      </c>
      <c r="C44" s="298">
        <v>33</v>
      </c>
      <c r="D44" s="273"/>
      <c r="E44" s="273"/>
      <c r="F44" s="272" t="str">
        <f t="shared" si="0"/>
        <v>-</v>
      </c>
    </row>
    <row r="45" spans="1:6" x14ac:dyDescent="0.2">
      <c r="A45" s="297" t="s">
        <v>590</v>
      </c>
      <c r="B45" s="299" t="s">
        <v>591</v>
      </c>
      <c r="C45" s="298">
        <v>34</v>
      </c>
      <c r="D45" s="273"/>
      <c r="E45" s="273"/>
      <c r="F45" s="272" t="str">
        <f t="shared" si="0"/>
        <v>-</v>
      </c>
    </row>
    <row r="46" spans="1:6" x14ac:dyDescent="0.2">
      <c r="A46" s="297" t="s">
        <v>885</v>
      </c>
      <c r="B46" s="299" t="s">
        <v>1959</v>
      </c>
      <c r="C46" s="298">
        <v>35</v>
      </c>
      <c r="D46" s="271">
        <f>SUM(D47:D49)</f>
        <v>0</v>
      </c>
      <c r="E46" s="271">
        <f>SUM(E47:E49)</f>
        <v>0</v>
      </c>
      <c r="F46" s="272" t="str">
        <f t="shared" si="0"/>
        <v>-</v>
      </c>
    </row>
    <row r="47" spans="1:6" x14ac:dyDescent="0.2">
      <c r="A47" s="297" t="s">
        <v>592</v>
      </c>
      <c r="B47" s="299" t="s">
        <v>593</v>
      </c>
      <c r="C47" s="298">
        <v>36</v>
      </c>
      <c r="D47" s="273"/>
      <c r="E47" s="273"/>
      <c r="F47" s="272" t="str">
        <f t="shared" si="0"/>
        <v>-</v>
      </c>
    </row>
    <row r="48" spans="1:6" x14ac:dyDescent="0.2">
      <c r="A48" s="297" t="s">
        <v>594</v>
      </c>
      <c r="B48" s="299" t="s">
        <v>595</v>
      </c>
      <c r="C48" s="298">
        <v>37</v>
      </c>
      <c r="D48" s="273"/>
      <c r="E48" s="273"/>
      <c r="F48" s="272" t="str">
        <f t="shared" si="0"/>
        <v>-</v>
      </c>
    </row>
    <row r="49" spans="1:6" x14ac:dyDescent="0.2">
      <c r="A49" s="297" t="s">
        <v>596</v>
      </c>
      <c r="B49" s="299" t="s">
        <v>597</v>
      </c>
      <c r="C49" s="298">
        <v>38</v>
      </c>
      <c r="D49" s="273"/>
      <c r="E49" s="273"/>
      <c r="F49" s="272" t="str">
        <f t="shared" si="0"/>
        <v>-</v>
      </c>
    </row>
    <row r="50" spans="1:6" x14ac:dyDescent="0.2">
      <c r="A50" s="297" t="s">
        <v>598</v>
      </c>
      <c r="B50" s="299" t="s">
        <v>1958</v>
      </c>
      <c r="C50" s="298">
        <v>39</v>
      </c>
      <c r="D50" s="271">
        <f>SUM(D51:D56)</f>
        <v>0</v>
      </c>
      <c r="E50" s="271">
        <f>SUM(E51:E56)</f>
        <v>0</v>
      </c>
      <c r="F50" s="272" t="str">
        <f t="shared" si="0"/>
        <v>-</v>
      </c>
    </row>
    <row r="51" spans="1:6" x14ac:dyDescent="0.2">
      <c r="A51" s="297" t="s">
        <v>599</v>
      </c>
      <c r="B51" s="299" t="s">
        <v>1649</v>
      </c>
      <c r="C51" s="298">
        <v>40</v>
      </c>
      <c r="D51" s="273"/>
      <c r="E51" s="273"/>
      <c r="F51" s="272" t="str">
        <f t="shared" si="0"/>
        <v>-</v>
      </c>
    </row>
    <row r="52" spans="1:6" x14ac:dyDescent="0.2">
      <c r="A52" s="297" t="s">
        <v>1650</v>
      </c>
      <c r="B52" s="299" t="s">
        <v>1651</v>
      </c>
      <c r="C52" s="298">
        <v>41</v>
      </c>
      <c r="D52" s="273"/>
      <c r="E52" s="273"/>
      <c r="F52" s="272" t="str">
        <f t="shared" si="0"/>
        <v>-</v>
      </c>
    </row>
    <row r="53" spans="1:6" x14ac:dyDescent="0.2">
      <c r="A53" s="297" t="s">
        <v>1652</v>
      </c>
      <c r="B53" s="299" t="s">
        <v>1653</v>
      </c>
      <c r="C53" s="298">
        <v>42</v>
      </c>
      <c r="D53" s="273"/>
      <c r="E53" s="273"/>
      <c r="F53" s="272" t="str">
        <f t="shared" si="0"/>
        <v>-</v>
      </c>
    </row>
    <row r="54" spans="1:6" x14ac:dyDescent="0.2">
      <c r="A54" s="297" t="s">
        <v>1654</v>
      </c>
      <c r="B54" s="299" t="s">
        <v>1655</v>
      </c>
      <c r="C54" s="298">
        <v>43</v>
      </c>
      <c r="D54" s="273"/>
      <c r="E54" s="273"/>
      <c r="F54" s="272" t="str">
        <f t="shared" si="0"/>
        <v>-</v>
      </c>
    </row>
    <row r="55" spans="1:6" x14ac:dyDescent="0.2">
      <c r="A55" s="297" t="s">
        <v>1656</v>
      </c>
      <c r="B55" s="299" t="s">
        <v>1657</v>
      </c>
      <c r="C55" s="298">
        <v>44</v>
      </c>
      <c r="D55" s="273"/>
      <c r="E55" s="273"/>
      <c r="F55" s="272" t="str">
        <f t="shared" si="0"/>
        <v>-</v>
      </c>
    </row>
    <row r="56" spans="1:6" x14ac:dyDescent="0.2">
      <c r="A56" s="297" t="s">
        <v>1658</v>
      </c>
      <c r="B56" s="299" t="s">
        <v>441</v>
      </c>
      <c r="C56" s="298">
        <v>45</v>
      </c>
      <c r="D56" s="273"/>
      <c r="E56" s="273"/>
      <c r="F56" s="272" t="str">
        <f t="shared" si="0"/>
        <v>-</v>
      </c>
    </row>
    <row r="57" spans="1:6" x14ac:dyDescent="0.2">
      <c r="A57" s="297" t="s">
        <v>442</v>
      </c>
      <c r="B57" s="299" t="s">
        <v>1957</v>
      </c>
      <c r="C57" s="298">
        <v>46</v>
      </c>
      <c r="D57" s="271">
        <f>SUM(D58:D60)</f>
        <v>0</v>
      </c>
      <c r="E57" s="271">
        <f>SUM(E58:E60)</f>
        <v>0</v>
      </c>
      <c r="F57" s="272" t="str">
        <f t="shared" si="0"/>
        <v>-</v>
      </c>
    </row>
    <row r="58" spans="1:6" x14ac:dyDescent="0.2">
      <c r="A58" s="297" t="s">
        <v>443</v>
      </c>
      <c r="B58" s="299" t="s">
        <v>3863</v>
      </c>
      <c r="C58" s="298">
        <v>47</v>
      </c>
      <c r="D58" s="273"/>
      <c r="E58" s="273"/>
      <c r="F58" s="272" t="str">
        <f t="shared" si="0"/>
        <v>-</v>
      </c>
    </row>
    <row r="59" spans="1:6" x14ac:dyDescent="0.2">
      <c r="A59" s="297" t="s">
        <v>3864</v>
      </c>
      <c r="B59" s="299" t="s">
        <v>3865</v>
      </c>
      <c r="C59" s="298">
        <v>48</v>
      </c>
      <c r="D59" s="273"/>
      <c r="E59" s="273"/>
      <c r="F59" s="272" t="str">
        <f t="shared" si="0"/>
        <v>-</v>
      </c>
    </row>
    <row r="60" spans="1:6" x14ac:dyDescent="0.2">
      <c r="A60" s="297" t="s">
        <v>3866</v>
      </c>
      <c r="B60" s="299" t="s">
        <v>3867</v>
      </c>
      <c r="C60" s="298">
        <v>49</v>
      </c>
      <c r="D60" s="273"/>
      <c r="E60" s="273"/>
      <c r="F60" s="272" t="str">
        <f t="shared" si="0"/>
        <v>-</v>
      </c>
    </row>
    <row r="61" spans="1:6" x14ac:dyDescent="0.2">
      <c r="A61" s="297" t="s">
        <v>3868</v>
      </c>
      <c r="B61" s="299" t="s">
        <v>3821</v>
      </c>
      <c r="C61" s="298">
        <v>50</v>
      </c>
      <c r="D61" s="271">
        <f>SUM(D62:D66)</f>
        <v>0</v>
      </c>
      <c r="E61" s="271">
        <f>SUM(E62:E66)</f>
        <v>0</v>
      </c>
      <c r="F61" s="272" t="str">
        <f t="shared" si="0"/>
        <v>-</v>
      </c>
    </row>
    <row r="62" spans="1:6" x14ac:dyDescent="0.2">
      <c r="A62" s="297" t="s">
        <v>3869</v>
      </c>
      <c r="B62" s="299" t="s">
        <v>3870</v>
      </c>
      <c r="C62" s="298">
        <v>51</v>
      </c>
      <c r="D62" s="273"/>
      <c r="E62" s="273"/>
      <c r="F62" s="272" t="str">
        <f t="shared" si="0"/>
        <v>-</v>
      </c>
    </row>
    <row r="63" spans="1:6" x14ac:dyDescent="0.2">
      <c r="A63" s="297" t="s">
        <v>3871</v>
      </c>
      <c r="B63" s="299" t="s">
        <v>582</v>
      </c>
      <c r="C63" s="298">
        <v>52</v>
      </c>
      <c r="D63" s="273"/>
      <c r="E63" s="273"/>
      <c r="F63" s="272" t="str">
        <f t="shared" si="0"/>
        <v>-</v>
      </c>
    </row>
    <row r="64" spans="1:6" x14ac:dyDescent="0.2">
      <c r="A64" s="297" t="s">
        <v>3872</v>
      </c>
      <c r="B64" s="299" t="s">
        <v>3873</v>
      </c>
      <c r="C64" s="298">
        <v>53</v>
      </c>
      <c r="D64" s="273"/>
      <c r="E64" s="273"/>
      <c r="F64" s="272" t="str">
        <f t="shared" si="0"/>
        <v>-</v>
      </c>
    </row>
    <row r="65" spans="1:6" x14ac:dyDescent="0.2">
      <c r="A65" s="297" t="s">
        <v>3874</v>
      </c>
      <c r="B65" s="299" t="s">
        <v>3875</v>
      </c>
      <c r="C65" s="298">
        <v>54</v>
      </c>
      <c r="D65" s="273"/>
      <c r="E65" s="273"/>
      <c r="F65" s="272" t="str">
        <f t="shared" si="0"/>
        <v>-</v>
      </c>
    </row>
    <row r="66" spans="1:6" x14ac:dyDescent="0.2">
      <c r="A66" s="297" t="s">
        <v>3876</v>
      </c>
      <c r="B66" s="299" t="s">
        <v>3877</v>
      </c>
      <c r="C66" s="298">
        <v>55</v>
      </c>
      <c r="D66" s="273"/>
      <c r="E66" s="273"/>
      <c r="F66" s="272" t="str">
        <f t="shared" si="0"/>
        <v>-</v>
      </c>
    </row>
    <row r="67" spans="1:6" x14ac:dyDescent="0.2">
      <c r="A67" s="297" t="s">
        <v>3878</v>
      </c>
      <c r="B67" s="299" t="s">
        <v>3879</v>
      </c>
      <c r="C67" s="298">
        <v>56</v>
      </c>
      <c r="D67" s="273"/>
      <c r="E67" s="273"/>
      <c r="F67" s="272" t="str">
        <f t="shared" si="0"/>
        <v>-</v>
      </c>
    </row>
    <row r="68" spans="1:6" x14ac:dyDescent="0.2">
      <c r="A68" s="297" t="s">
        <v>3880</v>
      </c>
      <c r="B68" s="299" t="s">
        <v>3820</v>
      </c>
      <c r="C68" s="298">
        <v>57</v>
      </c>
      <c r="D68" s="271">
        <f>SUM(D69:D72)</f>
        <v>0</v>
      </c>
      <c r="E68" s="271">
        <f>SUM(E69:E72)</f>
        <v>0</v>
      </c>
      <c r="F68" s="272" t="str">
        <f t="shared" si="0"/>
        <v>-</v>
      </c>
    </row>
    <row r="69" spans="1:6" x14ac:dyDescent="0.2">
      <c r="A69" s="297" t="s">
        <v>3881</v>
      </c>
      <c r="B69" s="299" t="s">
        <v>3882</v>
      </c>
      <c r="C69" s="298">
        <v>58</v>
      </c>
      <c r="D69" s="273"/>
      <c r="E69" s="273"/>
      <c r="F69" s="272" t="str">
        <f t="shared" si="0"/>
        <v>-</v>
      </c>
    </row>
    <row r="70" spans="1:6" x14ac:dyDescent="0.2">
      <c r="A70" s="297" t="s">
        <v>3883</v>
      </c>
      <c r="B70" s="299" t="s">
        <v>3884</v>
      </c>
      <c r="C70" s="298">
        <v>59</v>
      </c>
      <c r="D70" s="273"/>
      <c r="E70" s="273"/>
      <c r="F70" s="272" t="str">
        <f t="shared" si="0"/>
        <v>-</v>
      </c>
    </row>
    <row r="71" spans="1:6" x14ac:dyDescent="0.2">
      <c r="A71" s="297" t="s">
        <v>3885</v>
      </c>
      <c r="B71" s="299" t="s">
        <v>3886</v>
      </c>
      <c r="C71" s="298">
        <v>60</v>
      </c>
      <c r="D71" s="273"/>
      <c r="E71" s="273"/>
      <c r="F71" s="272" t="str">
        <f t="shared" si="0"/>
        <v>-</v>
      </c>
    </row>
    <row r="72" spans="1:6" x14ac:dyDescent="0.2">
      <c r="A72" s="297" t="s">
        <v>3887</v>
      </c>
      <c r="B72" s="299" t="s">
        <v>3888</v>
      </c>
      <c r="C72" s="298">
        <v>61</v>
      </c>
      <c r="D72" s="273"/>
      <c r="E72" s="273"/>
      <c r="F72" s="272" t="str">
        <f t="shared" si="0"/>
        <v>-</v>
      </c>
    </row>
    <row r="73" spans="1:6" x14ac:dyDescent="0.2">
      <c r="A73" s="297" t="s">
        <v>3889</v>
      </c>
      <c r="B73" s="299" t="s">
        <v>3890</v>
      </c>
      <c r="C73" s="298">
        <v>62</v>
      </c>
      <c r="D73" s="271">
        <f>SUM(D74:D80)</f>
        <v>0</v>
      </c>
      <c r="E73" s="271">
        <f>SUM(E74:E80)</f>
        <v>0</v>
      </c>
      <c r="F73" s="272" t="str">
        <f t="shared" si="0"/>
        <v>-</v>
      </c>
    </row>
    <row r="74" spans="1:6" x14ac:dyDescent="0.2">
      <c r="A74" s="297" t="s">
        <v>3891</v>
      </c>
      <c r="B74" s="299" t="s">
        <v>4168</v>
      </c>
      <c r="C74" s="298">
        <v>63</v>
      </c>
      <c r="D74" s="273"/>
      <c r="E74" s="273"/>
      <c r="F74" s="272" t="str">
        <f t="shared" si="0"/>
        <v>-</v>
      </c>
    </row>
    <row r="75" spans="1:6" x14ac:dyDescent="0.2">
      <c r="A75" s="297" t="s">
        <v>4169</v>
      </c>
      <c r="B75" s="299" t="s">
        <v>4170</v>
      </c>
      <c r="C75" s="298">
        <v>64</v>
      </c>
      <c r="D75" s="273"/>
      <c r="E75" s="273"/>
      <c r="F75" s="272" t="str">
        <f t="shared" si="0"/>
        <v>-</v>
      </c>
    </row>
    <row r="76" spans="1:6" x14ac:dyDescent="0.2">
      <c r="A76" s="297" t="s">
        <v>4171</v>
      </c>
      <c r="B76" s="299" t="s">
        <v>4172</v>
      </c>
      <c r="C76" s="298">
        <v>65</v>
      </c>
      <c r="D76" s="273"/>
      <c r="E76" s="273"/>
      <c r="F76" s="272" t="str">
        <f t="shared" si="0"/>
        <v>-</v>
      </c>
    </row>
    <row r="77" spans="1:6" x14ac:dyDescent="0.2">
      <c r="A77" s="297" t="s">
        <v>4173</v>
      </c>
      <c r="B77" s="299" t="s">
        <v>4174</v>
      </c>
      <c r="C77" s="298">
        <v>66</v>
      </c>
      <c r="D77" s="273"/>
      <c r="E77" s="273"/>
      <c r="F77" s="272" t="str">
        <f t="shared" si="0"/>
        <v>-</v>
      </c>
    </row>
    <row r="78" spans="1:6" x14ac:dyDescent="0.2">
      <c r="A78" s="297" t="s">
        <v>4175</v>
      </c>
      <c r="B78" s="299" t="s">
        <v>4176</v>
      </c>
      <c r="C78" s="298">
        <v>67</v>
      </c>
      <c r="D78" s="273"/>
      <c r="E78" s="273"/>
      <c r="F78" s="272" t="str">
        <f t="shared" ref="F78:F140" si="1">IF(D78&gt;0,IF(E78/D78&gt;=100,"&gt;&gt;100",E78/D78*100),"-")</f>
        <v>-</v>
      </c>
    </row>
    <row r="79" spans="1:6" x14ac:dyDescent="0.2">
      <c r="A79" s="297" t="s">
        <v>4177</v>
      </c>
      <c r="B79" s="299" t="s">
        <v>3609</v>
      </c>
      <c r="C79" s="298">
        <v>68</v>
      </c>
      <c r="D79" s="273"/>
      <c r="E79" s="273"/>
      <c r="F79" s="272" t="str">
        <f t="shared" si="1"/>
        <v>-</v>
      </c>
    </row>
    <row r="80" spans="1:6" x14ac:dyDescent="0.2">
      <c r="A80" s="297" t="s">
        <v>3610</v>
      </c>
      <c r="B80" s="299" t="s">
        <v>3297</v>
      </c>
      <c r="C80" s="298">
        <v>69</v>
      </c>
      <c r="D80" s="273"/>
      <c r="E80" s="273"/>
      <c r="F80" s="272" t="str">
        <f t="shared" si="1"/>
        <v>-</v>
      </c>
    </row>
    <row r="81" spans="1:6" x14ac:dyDescent="0.2">
      <c r="A81" s="297" t="s">
        <v>886</v>
      </c>
      <c r="B81" s="299" t="s">
        <v>3298</v>
      </c>
      <c r="C81" s="298">
        <v>70</v>
      </c>
      <c r="D81" s="273"/>
      <c r="E81" s="273"/>
      <c r="F81" s="272" t="str">
        <f t="shared" si="1"/>
        <v>-</v>
      </c>
    </row>
    <row r="82" spans="1:6" x14ac:dyDescent="0.2">
      <c r="A82" s="297" t="s">
        <v>3436</v>
      </c>
      <c r="B82" s="299" t="s">
        <v>3819</v>
      </c>
      <c r="C82" s="298">
        <v>71</v>
      </c>
      <c r="D82" s="271">
        <f>SUM(D83:D88)</f>
        <v>0</v>
      </c>
      <c r="E82" s="271">
        <f>SUM(E83:E88)</f>
        <v>0</v>
      </c>
      <c r="F82" s="272" t="str">
        <f t="shared" si="1"/>
        <v>-</v>
      </c>
    </row>
    <row r="83" spans="1:6" x14ac:dyDescent="0.2">
      <c r="A83" s="297" t="s">
        <v>3437</v>
      </c>
      <c r="B83" s="299" t="s">
        <v>3299</v>
      </c>
      <c r="C83" s="298">
        <v>72</v>
      </c>
      <c r="D83" s="273"/>
      <c r="E83" s="273"/>
      <c r="F83" s="272" t="str">
        <f t="shared" si="1"/>
        <v>-</v>
      </c>
    </row>
    <row r="84" spans="1:6" x14ac:dyDescent="0.2">
      <c r="A84" s="297" t="s">
        <v>3439</v>
      </c>
      <c r="B84" s="299" t="s">
        <v>3300</v>
      </c>
      <c r="C84" s="298">
        <v>73</v>
      </c>
      <c r="D84" s="273"/>
      <c r="E84" s="273"/>
      <c r="F84" s="272" t="str">
        <f t="shared" si="1"/>
        <v>-</v>
      </c>
    </row>
    <row r="85" spans="1:6" x14ac:dyDescent="0.2">
      <c r="A85" s="297" t="s">
        <v>3441</v>
      </c>
      <c r="B85" s="299" t="s">
        <v>3301</v>
      </c>
      <c r="C85" s="298">
        <v>74</v>
      </c>
      <c r="D85" s="273"/>
      <c r="E85" s="273"/>
      <c r="F85" s="272" t="str">
        <f t="shared" si="1"/>
        <v>-</v>
      </c>
    </row>
    <row r="86" spans="1:6" x14ac:dyDescent="0.2">
      <c r="A86" s="297" t="s">
        <v>3443</v>
      </c>
      <c r="B86" s="299" t="s">
        <v>3302</v>
      </c>
      <c r="C86" s="298">
        <v>75</v>
      </c>
      <c r="D86" s="273"/>
      <c r="E86" s="273"/>
      <c r="F86" s="272" t="str">
        <f t="shared" si="1"/>
        <v>-</v>
      </c>
    </row>
    <row r="87" spans="1:6" x14ac:dyDescent="0.2">
      <c r="A87" s="297" t="s">
        <v>3445</v>
      </c>
      <c r="B87" s="299" t="s">
        <v>524</v>
      </c>
      <c r="C87" s="298">
        <v>76</v>
      </c>
      <c r="D87" s="273"/>
      <c r="E87" s="273"/>
      <c r="F87" s="272" t="str">
        <f t="shared" si="1"/>
        <v>-</v>
      </c>
    </row>
    <row r="88" spans="1:6" x14ac:dyDescent="0.2">
      <c r="A88" s="297" t="s">
        <v>3447</v>
      </c>
      <c r="B88" s="299" t="s">
        <v>525</v>
      </c>
      <c r="C88" s="298">
        <v>77</v>
      </c>
      <c r="D88" s="273"/>
      <c r="E88" s="273"/>
      <c r="F88" s="272" t="str">
        <f t="shared" si="1"/>
        <v>-</v>
      </c>
    </row>
    <row r="89" spans="1:6" x14ac:dyDescent="0.2">
      <c r="A89" s="297" t="s">
        <v>3448</v>
      </c>
      <c r="B89" s="299" t="s">
        <v>3818</v>
      </c>
      <c r="C89" s="298">
        <v>78</v>
      </c>
      <c r="D89" s="271">
        <f>SUM(D90:D95)</f>
        <v>0</v>
      </c>
      <c r="E89" s="271">
        <f>SUM(E90:E95)</f>
        <v>0</v>
      </c>
      <c r="F89" s="272" t="str">
        <f t="shared" si="1"/>
        <v>-</v>
      </c>
    </row>
    <row r="90" spans="1:6" x14ac:dyDescent="0.2">
      <c r="A90" s="297" t="s">
        <v>3449</v>
      </c>
      <c r="B90" s="299" t="s">
        <v>526</v>
      </c>
      <c r="C90" s="298">
        <v>79</v>
      </c>
      <c r="D90" s="273"/>
      <c r="E90" s="273"/>
      <c r="F90" s="272" t="str">
        <f t="shared" si="1"/>
        <v>-</v>
      </c>
    </row>
    <row r="91" spans="1:6" x14ac:dyDescent="0.2">
      <c r="A91" s="297" t="s">
        <v>3451</v>
      </c>
      <c r="B91" s="299" t="s">
        <v>527</v>
      </c>
      <c r="C91" s="298">
        <v>80</v>
      </c>
      <c r="D91" s="273"/>
      <c r="E91" s="273"/>
      <c r="F91" s="272" t="str">
        <f t="shared" si="1"/>
        <v>-</v>
      </c>
    </row>
    <row r="92" spans="1:6" x14ac:dyDescent="0.2">
      <c r="A92" s="297" t="s">
        <v>1410</v>
      </c>
      <c r="B92" s="299" t="s">
        <v>1411</v>
      </c>
      <c r="C92" s="298">
        <v>81</v>
      </c>
      <c r="D92" s="273"/>
      <c r="E92" s="273"/>
      <c r="F92" s="272" t="str">
        <f t="shared" si="1"/>
        <v>-</v>
      </c>
    </row>
    <row r="93" spans="1:6" x14ac:dyDescent="0.2">
      <c r="A93" s="297" t="s">
        <v>3453</v>
      </c>
      <c r="B93" s="299" t="s">
        <v>1412</v>
      </c>
      <c r="C93" s="298">
        <v>82</v>
      </c>
      <c r="D93" s="273"/>
      <c r="E93" s="273"/>
      <c r="F93" s="272" t="str">
        <f t="shared" si="1"/>
        <v>-</v>
      </c>
    </row>
    <row r="94" spans="1:6" x14ac:dyDescent="0.2">
      <c r="A94" s="297" t="s">
        <v>1413</v>
      </c>
      <c r="B94" s="299" t="s">
        <v>1414</v>
      </c>
      <c r="C94" s="298">
        <v>83</v>
      </c>
      <c r="D94" s="273"/>
      <c r="E94" s="273"/>
      <c r="F94" s="272" t="str">
        <f t="shared" si="1"/>
        <v>-</v>
      </c>
    </row>
    <row r="95" spans="1:6" x14ac:dyDescent="0.2">
      <c r="A95" s="297" t="s">
        <v>1415</v>
      </c>
      <c r="B95" s="299" t="s">
        <v>744</v>
      </c>
      <c r="C95" s="298">
        <v>84</v>
      </c>
      <c r="D95" s="273"/>
      <c r="E95" s="273"/>
      <c r="F95" s="272" t="str">
        <f t="shared" si="1"/>
        <v>-</v>
      </c>
    </row>
    <row r="96" spans="1:6" x14ac:dyDescent="0.2">
      <c r="A96" s="297" t="s">
        <v>745</v>
      </c>
      <c r="B96" s="299" t="s">
        <v>861</v>
      </c>
      <c r="C96" s="298">
        <v>85</v>
      </c>
      <c r="D96" s="271">
        <f>D97+D101+D106+D111+D112+D113</f>
        <v>0</v>
      </c>
      <c r="E96" s="271">
        <f>E97+E101+E106+E111+E112+E113</f>
        <v>0</v>
      </c>
      <c r="F96" s="272" t="str">
        <f t="shared" si="1"/>
        <v>-</v>
      </c>
    </row>
    <row r="97" spans="1:6" x14ac:dyDescent="0.2">
      <c r="A97" s="297" t="s">
        <v>746</v>
      </c>
      <c r="B97" s="299" t="s">
        <v>918</v>
      </c>
      <c r="C97" s="298">
        <v>86</v>
      </c>
      <c r="D97" s="271">
        <f>SUM(D98:D100)</f>
        <v>0</v>
      </c>
      <c r="E97" s="271">
        <f>SUM(E98:E100)</f>
        <v>0</v>
      </c>
      <c r="F97" s="272" t="str">
        <f t="shared" si="1"/>
        <v>-</v>
      </c>
    </row>
    <row r="98" spans="1:6" x14ac:dyDescent="0.2">
      <c r="A98" s="297" t="s">
        <v>747</v>
      </c>
      <c r="B98" s="299" t="s">
        <v>3533</v>
      </c>
      <c r="C98" s="298">
        <v>87</v>
      </c>
      <c r="D98" s="273"/>
      <c r="E98" s="273"/>
      <c r="F98" s="272" t="str">
        <f t="shared" si="1"/>
        <v>-</v>
      </c>
    </row>
    <row r="99" spans="1:6" x14ac:dyDescent="0.2">
      <c r="A99" s="297" t="s">
        <v>3534</v>
      </c>
      <c r="B99" s="299" t="s">
        <v>3535</v>
      </c>
      <c r="C99" s="298">
        <v>88</v>
      </c>
      <c r="D99" s="273"/>
      <c r="E99" s="273"/>
      <c r="F99" s="272" t="str">
        <f t="shared" si="1"/>
        <v>-</v>
      </c>
    </row>
    <row r="100" spans="1:6" x14ac:dyDescent="0.2">
      <c r="A100" s="297" t="s">
        <v>3536</v>
      </c>
      <c r="B100" s="299" t="s">
        <v>3537</v>
      </c>
      <c r="C100" s="298">
        <v>89</v>
      </c>
      <c r="D100" s="273"/>
      <c r="E100" s="273"/>
      <c r="F100" s="272" t="str">
        <f t="shared" si="1"/>
        <v>-</v>
      </c>
    </row>
    <row r="101" spans="1:6" x14ac:dyDescent="0.2">
      <c r="A101" s="297" t="s">
        <v>3538</v>
      </c>
      <c r="B101" s="299" t="s">
        <v>919</v>
      </c>
      <c r="C101" s="298">
        <v>90</v>
      </c>
      <c r="D101" s="271">
        <f>SUM(D102:D105)</f>
        <v>0</v>
      </c>
      <c r="E101" s="271">
        <f>SUM(E102:E105)</f>
        <v>0</v>
      </c>
      <c r="F101" s="272" t="str">
        <f t="shared" si="1"/>
        <v>-</v>
      </c>
    </row>
    <row r="102" spans="1:6" x14ac:dyDescent="0.2">
      <c r="A102" s="297" t="s">
        <v>3539</v>
      </c>
      <c r="B102" s="299" t="s">
        <v>3540</v>
      </c>
      <c r="C102" s="298">
        <v>91</v>
      </c>
      <c r="D102" s="273"/>
      <c r="E102" s="273"/>
      <c r="F102" s="272" t="str">
        <f t="shared" si="1"/>
        <v>-</v>
      </c>
    </row>
    <row r="103" spans="1:6" x14ac:dyDescent="0.2">
      <c r="A103" s="297" t="s">
        <v>3541</v>
      </c>
      <c r="B103" s="299" t="s">
        <v>3542</v>
      </c>
      <c r="C103" s="298">
        <v>92</v>
      </c>
      <c r="D103" s="273"/>
      <c r="E103" s="273"/>
      <c r="F103" s="272" t="str">
        <f t="shared" si="1"/>
        <v>-</v>
      </c>
    </row>
    <row r="104" spans="1:6" x14ac:dyDescent="0.2">
      <c r="A104" s="297" t="s">
        <v>3543</v>
      </c>
      <c r="B104" s="299" t="s">
        <v>3544</v>
      </c>
      <c r="C104" s="298">
        <v>93</v>
      </c>
      <c r="D104" s="273"/>
      <c r="E104" s="273"/>
      <c r="F104" s="272" t="str">
        <f t="shared" si="1"/>
        <v>-</v>
      </c>
    </row>
    <row r="105" spans="1:6" x14ac:dyDescent="0.2">
      <c r="A105" s="297" t="s">
        <v>3545</v>
      </c>
      <c r="B105" s="299" t="s">
        <v>3546</v>
      </c>
      <c r="C105" s="298">
        <v>94</v>
      </c>
      <c r="D105" s="273"/>
      <c r="E105" s="273"/>
      <c r="F105" s="272" t="str">
        <f t="shared" si="1"/>
        <v>-</v>
      </c>
    </row>
    <row r="106" spans="1:6" x14ac:dyDescent="0.2">
      <c r="A106" s="297" t="s">
        <v>3547</v>
      </c>
      <c r="B106" s="299" t="s">
        <v>920</v>
      </c>
      <c r="C106" s="298">
        <v>95</v>
      </c>
      <c r="D106" s="271">
        <f>SUM(D107:D110)</f>
        <v>0</v>
      </c>
      <c r="E106" s="271">
        <f>SUM(E107:E110)</f>
        <v>0</v>
      </c>
      <c r="F106" s="272" t="str">
        <f t="shared" si="1"/>
        <v>-</v>
      </c>
    </row>
    <row r="107" spans="1:6" x14ac:dyDescent="0.2">
      <c r="A107" s="297" t="s">
        <v>3548</v>
      </c>
      <c r="B107" s="299" t="s">
        <v>3549</v>
      </c>
      <c r="C107" s="298">
        <v>96</v>
      </c>
      <c r="D107" s="273"/>
      <c r="E107" s="273"/>
      <c r="F107" s="272" t="str">
        <f t="shared" si="1"/>
        <v>-</v>
      </c>
    </row>
    <row r="108" spans="1:6" x14ac:dyDescent="0.2">
      <c r="A108" s="297" t="s">
        <v>3550</v>
      </c>
      <c r="B108" s="299" t="s">
        <v>3551</v>
      </c>
      <c r="C108" s="298">
        <v>97</v>
      </c>
      <c r="D108" s="273"/>
      <c r="E108" s="273"/>
      <c r="F108" s="272" t="str">
        <f t="shared" si="1"/>
        <v>-</v>
      </c>
    </row>
    <row r="109" spans="1:6" x14ac:dyDescent="0.2">
      <c r="A109" s="297" t="s">
        <v>3552</v>
      </c>
      <c r="B109" s="299" t="s">
        <v>3932</v>
      </c>
      <c r="C109" s="298">
        <v>98</v>
      </c>
      <c r="D109" s="273"/>
      <c r="E109" s="273"/>
      <c r="F109" s="272" t="str">
        <f t="shared" si="1"/>
        <v>-</v>
      </c>
    </row>
    <row r="110" spans="1:6" x14ac:dyDescent="0.2">
      <c r="A110" s="297" t="s">
        <v>3933</v>
      </c>
      <c r="B110" s="299" t="s">
        <v>3934</v>
      </c>
      <c r="C110" s="298">
        <v>99</v>
      </c>
      <c r="D110" s="273"/>
      <c r="E110" s="273"/>
      <c r="F110" s="272" t="str">
        <f t="shared" si="1"/>
        <v>-</v>
      </c>
    </row>
    <row r="111" spans="1:6" x14ac:dyDescent="0.2">
      <c r="A111" s="297" t="s">
        <v>3668</v>
      </c>
      <c r="B111" s="299" t="s">
        <v>3182</v>
      </c>
      <c r="C111" s="298">
        <v>100</v>
      </c>
      <c r="D111" s="273"/>
      <c r="E111" s="273"/>
      <c r="F111" s="272" t="str">
        <f t="shared" si="1"/>
        <v>-</v>
      </c>
    </row>
    <row r="112" spans="1:6" x14ac:dyDescent="0.2">
      <c r="A112" s="297" t="s">
        <v>3183</v>
      </c>
      <c r="B112" s="299" t="s">
        <v>3184</v>
      </c>
      <c r="C112" s="298">
        <v>101</v>
      </c>
      <c r="D112" s="273"/>
      <c r="E112" s="273"/>
      <c r="F112" s="272" t="str">
        <f t="shared" si="1"/>
        <v>-</v>
      </c>
    </row>
    <row r="113" spans="1:6" x14ac:dyDescent="0.2">
      <c r="A113" s="297" t="s">
        <v>3185</v>
      </c>
      <c r="B113" s="299" t="s">
        <v>3186</v>
      </c>
      <c r="C113" s="298">
        <v>102</v>
      </c>
      <c r="D113" s="273"/>
      <c r="E113" s="273"/>
      <c r="F113" s="272" t="str">
        <f t="shared" si="1"/>
        <v>-</v>
      </c>
    </row>
    <row r="114" spans="1:6" x14ac:dyDescent="0.2">
      <c r="A114" s="297" t="s">
        <v>3187</v>
      </c>
      <c r="B114" s="299" t="s">
        <v>921</v>
      </c>
      <c r="C114" s="298">
        <v>103</v>
      </c>
      <c r="D114" s="271">
        <f>SUM(D115:D120)</f>
        <v>0</v>
      </c>
      <c r="E114" s="271">
        <f>SUM(E115:E120)</f>
        <v>0</v>
      </c>
      <c r="F114" s="272" t="str">
        <f t="shared" si="1"/>
        <v>-</v>
      </c>
    </row>
    <row r="115" spans="1:6" x14ac:dyDescent="0.2">
      <c r="A115" s="297" t="s">
        <v>1997</v>
      </c>
      <c r="B115" s="299" t="s">
        <v>1998</v>
      </c>
      <c r="C115" s="298">
        <v>104</v>
      </c>
      <c r="D115" s="273"/>
      <c r="E115" s="273"/>
      <c r="F115" s="272" t="str">
        <f t="shared" si="1"/>
        <v>-</v>
      </c>
    </row>
    <row r="116" spans="1:6" x14ac:dyDescent="0.2">
      <c r="A116" s="297" t="s">
        <v>1999</v>
      </c>
      <c r="B116" s="299" t="s">
        <v>2000</v>
      </c>
      <c r="C116" s="298">
        <v>105</v>
      </c>
      <c r="D116" s="273"/>
      <c r="E116" s="273"/>
      <c r="F116" s="272" t="str">
        <f t="shared" si="1"/>
        <v>-</v>
      </c>
    </row>
    <row r="117" spans="1:6" x14ac:dyDescent="0.2">
      <c r="A117" s="297" t="s">
        <v>2001</v>
      </c>
      <c r="B117" s="299" t="s">
        <v>2002</v>
      </c>
      <c r="C117" s="298">
        <v>106</v>
      </c>
      <c r="D117" s="273"/>
      <c r="E117" s="273"/>
      <c r="F117" s="272" t="str">
        <f t="shared" si="1"/>
        <v>-</v>
      </c>
    </row>
    <row r="118" spans="1:6" x14ac:dyDescent="0.2">
      <c r="A118" s="297" t="s">
        <v>2003</v>
      </c>
      <c r="B118" s="299" t="s">
        <v>2004</v>
      </c>
      <c r="C118" s="298">
        <v>107</v>
      </c>
      <c r="D118" s="273"/>
      <c r="E118" s="273"/>
      <c r="F118" s="272" t="str">
        <f t="shared" si="1"/>
        <v>-</v>
      </c>
    </row>
    <row r="119" spans="1:6" x14ac:dyDescent="0.2">
      <c r="A119" s="297" t="s">
        <v>2005</v>
      </c>
      <c r="B119" s="299" t="s">
        <v>2006</v>
      </c>
      <c r="C119" s="298">
        <v>108</v>
      </c>
      <c r="D119" s="273"/>
      <c r="E119" s="273"/>
      <c r="F119" s="272" t="str">
        <f t="shared" si="1"/>
        <v>-</v>
      </c>
    </row>
    <row r="120" spans="1:6" x14ac:dyDescent="0.2">
      <c r="A120" s="297" t="s">
        <v>2007</v>
      </c>
      <c r="B120" s="299" t="s">
        <v>2008</v>
      </c>
      <c r="C120" s="298">
        <v>109</v>
      </c>
      <c r="D120" s="273"/>
      <c r="E120" s="273"/>
      <c r="F120" s="272" t="str">
        <f t="shared" si="1"/>
        <v>-</v>
      </c>
    </row>
    <row r="121" spans="1:6" x14ac:dyDescent="0.2">
      <c r="A121" s="297" t="s">
        <v>2009</v>
      </c>
      <c r="B121" s="299" t="s">
        <v>862</v>
      </c>
      <c r="C121" s="298">
        <v>110</v>
      </c>
      <c r="D121" s="271">
        <f>D122+D125+D128+D129+SUM(D132:D135)</f>
        <v>3177376</v>
      </c>
      <c r="E121" s="271">
        <f>E122+E125+E128+E129+SUM(E132:E135)</f>
        <v>3005479</v>
      </c>
      <c r="F121" s="272">
        <f t="shared" si="1"/>
        <v>94.589969836745794</v>
      </c>
    </row>
    <row r="122" spans="1:6" x14ac:dyDescent="0.2">
      <c r="A122" s="297" t="s">
        <v>2010</v>
      </c>
      <c r="B122" s="299" t="s">
        <v>863</v>
      </c>
      <c r="C122" s="298">
        <v>111</v>
      </c>
      <c r="D122" s="271">
        <f>SUM(D123:D124)</f>
        <v>3016665</v>
      </c>
      <c r="E122" s="271">
        <f>SUM(E123:E124)</f>
        <v>2873331</v>
      </c>
      <c r="F122" s="272">
        <f t="shared" si="1"/>
        <v>95.248594059996719</v>
      </c>
    </row>
    <row r="123" spans="1:6" x14ac:dyDescent="0.2">
      <c r="A123" s="297" t="s">
        <v>2011</v>
      </c>
      <c r="B123" s="299" t="s">
        <v>1634</v>
      </c>
      <c r="C123" s="298">
        <v>112</v>
      </c>
      <c r="D123" s="273"/>
      <c r="E123" s="273"/>
      <c r="F123" s="272" t="str">
        <f t="shared" si="1"/>
        <v>-</v>
      </c>
    </row>
    <row r="124" spans="1:6" x14ac:dyDescent="0.2">
      <c r="A124" s="297" t="s">
        <v>2012</v>
      </c>
      <c r="B124" s="299" t="s">
        <v>1635</v>
      </c>
      <c r="C124" s="298">
        <v>113</v>
      </c>
      <c r="D124" s="273">
        <v>3016665</v>
      </c>
      <c r="E124" s="273">
        <v>2873331</v>
      </c>
      <c r="F124" s="272">
        <f t="shared" si="1"/>
        <v>95.248594059996719</v>
      </c>
    </row>
    <row r="125" spans="1:6" x14ac:dyDescent="0.2">
      <c r="A125" s="297" t="s">
        <v>2013</v>
      </c>
      <c r="B125" s="299" t="s">
        <v>864</v>
      </c>
      <c r="C125" s="298">
        <v>114</v>
      </c>
      <c r="D125" s="271">
        <f>SUM(D126:D127)</f>
        <v>0</v>
      </c>
      <c r="E125" s="271">
        <f>SUM(E126:E127)</f>
        <v>0</v>
      </c>
      <c r="F125" s="272" t="str">
        <f t="shared" si="1"/>
        <v>-</v>
      </c>
    </row>
    <row r="126" spans="1:6" x14ac:dyDescent="0.2">
      <c r="A126" s="297" t="s">
        <v>2014</v>
      </c>
      <c r="B126" s="299" t="s">
        <v>2015</v>
      </c>
      <c r="C126" s="298">
        <v>115</v>
      </c>
      <c r="D126" s="273"/>
      <c r="E126" s="273"/>
      <c r="F126" s="272" t="str">
        <f t="shared" si="1"/>
        <v>-</v>
      </c>
    </row>
    <row r="127" spans="1:6" x14ac:dyDescent="0.2">
      <c r="A127" s="297" t="s">
        <v>2016</v>
      </c>
      <c r="B127" s="299" t="s">
        <v>3553</v>
      </c>
      <c r="C127" s="298">
        <v>116</v>
      </c>
      <c r="D127" s="273"/>
      <c r="E127" s="273"/>
      <c r="F127" s="272" t="str">
        <f t="shared" si="1"/>
        <v>-</v>
      </c>
    </row>
    <row r="128" spans="1:6" x14ac:dyDescent="0.2">
      <c r="A128" s="297" t="s">
        <v>3554</v>
      </c>
      <c r="B128" s="299" t="s">
        <v>3555</v>
      </c>
      <c r="C128" s="298">
        <v>117</v>
      </c>
      <c r="D128" s="273"/>
      <c r="E128" s="273"/>
      <c r="F128" s="272" t="str">
        <f t="shared" si="1"/>
        <v>-</v>
      </c>
    </row>
    <row r="129" spans="1:6" x14ac:dyDescent="0.2">
      <c r="A129" s="297" t="s">
        <v>3556</v>
      </c>
      <c r="B129" s="299" t="s">
        <v>865</v>
      </c>
      <c r="C129" s="298">
        <v>118</v>
      </c>
      <c r="D129" s="271">
        <f>SUM(D130:D131)</f>
        <v>0</v>
      </c>
      <c r="E129" s="271">
        <f>SUM(E130:E131)</f>
        <v>0</v>
      </c>
      <c r="F129" s="272" t="str">
        <f t="shared" si="1"/>
        <v>-</v>
      </c>
    </row>
    <row r="130" spans="1:6" x14ac:dyDescent="0.2">
      <c r="A130" s="297" t="s">
        <v>409</v>
      </c>
      <c r="B130" s="299" t="s">
        <v>410</v>
      </c>
      <c r="C130" s="298">
        <v>119</v>
      </c>
      <c r="D130" s="273"/>
      <c r="E130" s="273"/>
      <c r="F130" s="272" t="str">
        <f t="shared" si="1"/>
        <v>-</v>
      </c>
    </row>
    <row r="131" spans="1:6" x14ac:dyDescent="0.2">
      <c r="A131" s="297" t="s">
        <v>411</v>
      </c>
      <c r="B131" s="299" t="s">
        <v>412</v>
      </c>
      <c r="C131" s="298">
        <v>120</v>
      </c>
      <c r="D131" s="273"/>
      <c r="E131" s="273"/>
      <c r="F131" s="272" t="str">
        <f t="shared" si="1"/>
        <v>-</v>
      </c>
    </row>
    <row r="132" spans="1:6" x14ac:dyDescent="0.2">
      <c r="A132" s="297" t="s">
        <v>413</v>
      </c>
      <c r="B132" s="299" t="s">
        <v>414</v>
      </c>
      <c r="C132" s="298">
        <v>121</v>
      </c>
      <c r="D132" s="273"/>
      <c r="E132" s="273"/>
      <c r="F132" s="272" t="str">
        <f t="shared" si="1"/>
        <v>-</v>
      </c>
    </row>
    <row r="133" spans="1:6" x14ac:dyDescent="0.2">
      <c r="A133" s="297" t="s">
        <v>415</v>
      </c>
      <c r="B133" s="299" t="s">
        <v>416</v>
      </c>
      <c r="C133" s="298">
        <v>122</v>
      </c>
      <c r="D133" s="273">
        <v>160711</v>
      </c>
      <c r="E133" s="273">
        <v>132148</v>
      </c>
      <c r="F133" s="272">
        <f t="shared" si="1"/>
        <v>82.227103309667655</v>
      </c>
    </row>
    <row r="134" spans="1:6" x14ac:dyDescent="0.2">
      <c r="A134" s="297" t="s">
        <v>417</v>
      </c>
      <c r="B134" s="299" t="s">
        <v>418</v>
      </c>
      <c r="C134" s="298">
        <v>123</v>
      </c>
      <c r="D134" s="273"/>
      <c r="E134" s="273"/>
      <c r="F134" s="272" t="str">
        <f t="shared" si="1"/>
        <v>-</v>
      </c>
    </row>
    <row r="135" spans="1:6" x14ac:dyDescent="0.2">
      <c r="A135" s="297" t="s">
        <v>419</v>
      </c>
      <c r="B135" s="299" t="s">
        <v>420</v>
      </c>
      <c r="C135" s="298">
        <v>124</v>
      </c>
      <c r="D135" s="273"/>
      <c r="E135" s="273"/>
      <c r="F135" s="272" t="str">
        <f t="shared" si="1"/>
        <v>-</v>
      </c>
    </row>
    <row r="136" spans="1:6" x14ac:dyDescent="0.2">
      <c r="A136" s="297" t="s">
        <v>421</v>
      </c>
      <c r="B136" s="299" t="s">
        <v>4052</v>
      </c>
      <c r="C136" s="298">
        <v>125</v>
      </c>
      <c r="D136" s="271">
        <f>D137+D140+SUM(D141:D147)</f>
        <v>0</v>
      </c>
      <c r="E136" s="271">
        <f>E137+E140+SUM(E141:E147)</f>
        <v>0</v>
      </c>
      <c r="F136" s="272" t="str">
        <f t="shared" si="1"/>
        <v>-</v>
      </c>
    </row>
    <row r="137" spans="1:6" x14ac:dyDescent="0.2">
      <c r="A137" s="297" t="s">
        <v>422</v>
      </c>
      <c r="B137" s="299" t="s">
        <v>423</v>
      </c>
      <c r="C137" s="298">
        <v>126</v>
      </c>
      <c r="D137" s="271">
        <f>SUM(D138:D139)</f>
        <v>0</v>
      </c>
      <c r="E137" s="271">
        <f>SUM(E138:E139)</f>
        <v>0</v>
      </c>
      <c r="F137" s="272" t="str">
        <f t="shared" si="1"/>
        <v>-</v>
      </c>
    </row>
    <row r="138" spans="1:6" x14ac:dyDescent="0.2">
      <c r="A138" s="297" t="s">
        <v>424</v>
      </c>
      <c r="B138" s="299" t="s">
        <v>425</v>
      </c>
      <c r="C138" s="298">
        <v>127</v>
      </c>
      <c r="D138" s="273"/>
      <c r="E138" s="273"/>
      <c r="F138" s="272" t="str">
        <f t="shared" si="1"/>
        <v>-</v>
      </c>
    </row>
    <row r="139" spans="1:6" x14ac:dyDescent="0.2">
      <c r="A139" s="297" t="s">
        <v>426</v>
      </c>
      <c r="B139" s="299" t="s">
        <v>427</v>
      </c>
      <c r="C139" s="298">
        <v>128</v>
      </c>
      <c r="D139" s="273"/>
      <c r="E139" s="273"/>
      <c r="F139" s="272" t="str">
        <f t="shared" si="1"/>
        <v>-</v>
      </c>
    </row>
    <row r="140" spans="1:6" x14ac:dyDescent="0.2">
      <c r="A140" s="297" t="s">
        <v>428</v>
      </c>
      <c r="B140" s="299" t="s">
        <v>429</v>
      </c>
      <c r="C140" s="298">
        <v>129</v>
      </c>
      <c r="D140" s="273"/>
      <c r="E140" s="273"/>
      <c r="F140" s="272" t="str">
        <f t="shared" si="1"/>
        <v>-</v>
      </c>
    </row>
    <row r="141" spans="1:6" x14ac:dyDescent="0.2">
      <c r="A141" s="297" t="s">
        <v>430</v>
      </c>
      <c r="B141" s="299" t="s">
        <v>583</v>
      </c>
      <c r="C141" s="298">
        <v>130</v>
      </c>
      <c r="D141" s="273"/>
      <c r="E141" s="273"/>
      <c r="F141" s="272" t="str">
        <f>IF(D141&gt;0,IF(E141/D141&gt;=100,"&gt;&gt;100",E141/D141*100),"-")</f>
        <v>-</v>
      </c>
    </row>
    <row r="142" spans="1:6" x14ac:dyDescent="0.2">
      <c r="A142" s="297" t="s">
        <v>431</v>
      </c>
      <c r="B142" s="299" t="s">
        <v>432</v>
      </c>
      <c r="C142" s="298">
        <v>131</v>
      </c>
      <c r="D142" s="273"/>
      <c r="E142" s="273"/>
      <c r="F142" s="272" t="str">
        <f t="shared" ref="F142:F148" si="2">IF(D142&gt;0,IF(E142/D142&gt;=100,"&gt;&gt;100",E142/D142*100),"-")</f>
        <v>-</v>
      </c>
    </row>
    <row r="143" spans="1:6" x14ac:dyDescent="0.2">
      <c r="A143" s="297" t="s">
        <v>433</v>
      </c>
      <c r="B143" s="299" t="s">
        <v>434</v>
      </c>
      <c r="C143" s="298">
        <v>132</v>
      </c>
      <c r="D143" s="273"/>
      <c r="E143" s="273"/>
      <c r="F143" s="272" t="str">
        <f t="shared" si="2"/>
        <v>-</v>
      </c>
    </row>
    <row r="144" spans="1:6" x14ac:dyDescent="0.2">
      <c r="A144" s="297" t="s">
        <v>435</v>
      </c>
      <c r="B144" s="299" t="s">
        <v>436</v>
      </c>
      <c r="C144" s="298">
        <v>133</v>
      </c>
      <c r="D144" s="273"/>
      <c r="E144" s="273"/>
      <c r="F144" s="272" t="str">
        <f t="shared" si="2"/>
        <v>-</v>
      </c>
    </row>
    <row r="145" spans="1:7" x14ac:dyDescent="0.2">
      <c r="A145" s="297" t="s">
        <v>437</v>
      </c>
      <c r="B145" s="274" t="s">
        <v>438</v>
      </c>
      <c r="C145" s="298">
        <v>134</v>
      </c>
      <c r="D145" s="273"/>
      <c r="E145" s="273"/>
      <c r="F145" s="272" t="str">
        <f t="shared" si="2"/>
        <v>-</v>
      </c>
    </row>
    <row r="146" spans="1:7" x14ac:dyDescent="0.2">
      <c r="A146" s="297" t="s">
        <v>439</v>
      </c>
      <c r="B146" s="299" t="s">
        <v>440</v>
      </c>
      <c r="C146" s="298">
        <v>135</v>
      </c>
      <c r="D146" s="273"/>
      <c r="E146" s="273"/>
      <c r="F146" s="272" t="str">
        <f t="shared" si="2"/>
        <v>-</v>
      </c>
    </row>
    <row r="147" spans="1:7" x14ac:dyDescent="0.2">
      <c r="A147" s="297" t="s">
        <v>915</v>
      </c>
      <c r="B147" s="299" t="s">
        <v>1019</v>
      </c>
      <c r="C147" s="298">
        <v>136</v>
      </c>
      <c r="D147" s="273"/>
      <c r="E147" s="273"/>
      <c r="F147" s="272" t="str">
        <f t="shared" si="2"/>
        <v>-</v>
      </c>
    </row>
    <row r="148" spans="1:7" x14ac:dyDescent="0.2">
      <c r="A148" s="300"/>
      <c r="B148" s="301" t="s">
        <v>2345</v>
      </c>
      <c r="C148" s="302">
        <v>137</v>
      </c>
      <c r="D148" s="282">
        <f>D12+D29+D35+D42+D82+D89+D96+D114+D121+D136</f>
        <v>3177376</v>
      </c>
      <c r="E148" s="282">
        <f>E12+E29+E35+E42+E82+E89+E96+E114+E121+E136</f>
        <v>3005479</v>
      </c>
      <c r="F148" s="280">
        <f t="shared" si="2"/>
        <v>94.589969836745794</v>
      </c>
    </row>
    <row r="149" spans="1:7" ht="15" customHeight="1" x14ac:dyDescent="0.2"/>
    <row r="150" spans="1:7" s="13" customFormat="1" ht="25.5" customHeight="1" x14ac:dyDescent="0.2">
      <c r="A150" s="14" t="s">
        <v>4051</v>
      </c>
      <c r="B150" s="14"/>
      <c r="C150" s="425" t="s">
        <v>2475</v>
      </c>
      <c r="D150" s="425"/>
      <c r="E150" s="14"/>
      <c r="F150" s="14"/>
      <c r="G150" s="18"/>
    </row>
    <row r="151" spans="1:7" s="13" customFormat="1" ht="15" customHeight="1" x14ac:dyDescent="0.2">
      <c r="A151" s="14" t="str">
        <f>IF(RefStr!H25&lt;&gt;"", "Osoba za kontaktiranje: " &amp; RefStr!H25,"Osoba za kontaktiranje: _________________________________________")</f>
        <v>Osoba za kontaktiranje: VLADO DERDIĆ</v>
      </c>
      <c r="B151" s="14"/>
      <c r="C151" s="178"/>
      <c r="D151" s="178"/>
      <c r="E151" s="14"/>
      <c r="F151" s="14"/>
      <c r="G151" s="18"/>
    </row>
    <row r="152" spans="1:7" s="13" customFormat="1" ht="15" customHeight="1" x14ac:dyDescent="0.2">
      <c r="A152" s="14" t="str">
        <f>IF(RefStr!H27="","Telefon za kontakt: _________________","Telefon za kontakt: " &amp; RefStr!H27)</f>
        <v>Telefon za kontakt: 042200456</v>
      </c>
      <c r="B152" s="14"/>
      <c r="E152" s="14"/>
      <c r="F152" s="14"/>
      <c r="G152" s="18"/>
    </row>
    <row r="153" spans="1:7" s="13" customFormat="1" ht="15" customHeight="1" x14ac:dyDescent="0.2">
      <c r="A153" s="14" t="str">
        <f>IF(RefStr!H33="","Odgovorna osoba: _____________________________","Odgovorna osoba: " &amp; RefStr!H33)</f>
        <v>Odgovorna osoba: DRAŽENKA ŠVELEC-JURIČIĆ</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4294967293"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0" activePane="bottomLeft" state="frozen"/>
      <selection activeCell="A22" sqref="A22"/>
      <selection pane="bottomLeft" activeCell="D16" sqref="D16"/>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40" t="s">
        <v>3816</v>
      </c>
      <c r="B1" s="441"/>
      <c r="C1" s="461" t="s">
        <v>1512</v>
      </c>
      <c r="D1" s="461"/>
      <c r="E1" s="461"/>
    </row>
    <row r="2" spans="1:6" s="3" customFormat="1" ht="48" customHeight="1" thickBot="1" x14ac:dyDescent="0.25">
      <c r="A2" s="458" t="s">
        <v>322</v>
      </c>
      <c r="B2" s="459"/>
      <c r="C2" s="447"/>
      <c r="D2" s="456" t="s">
        <v>1244</v>
      </c>
      <c r="E2" s="457"/>
    </row>
    <row r="3" spans="1:6" ht="30" customHeight="1" x14ac:dyDescent="0.2">
      <c r="A3" s="460" t="str">
        <f>IF(RefStr!F6="","- razdoblje i/ili razina nisu odabrani -",IF(RIGHT(RefStr!F6,2)="12",LOOKUP(RefStr!F6,RefStr!N39:N43,RefStr!Q39:Q43)," - za označeno razdoblje i razinu obrazac se ne popunjava -"))</f>
        <v>za razdoblje 1. siječnja do 31. prosinca 2016. godine</v>
      </c>
      <c r="B3" s="460"/>
      <c r="C3" s="460"/>
    </row>
    <row r="4" spans="1:6" ht="15" customHeight="1" x14ac:dyDescent="0.2">
      <c r="A4" s="51" t="s">
        <v>2333</v>
      </c>
      <c r="B4" s="434" t="str">
        <f xml:space="preserve"> "RKP: " &amp; TEXT(INT(VALUE(RefStr!B6)),"00000") &amp; ",  " &amp; "MB: " &amp; TEXT(INT(VALUE(RefStr!B8)), "00000000") &amp; "  " &amp; RefStr!B10</f>
        <v>RKP: 13990,  MB: 03325164  OSNOVNA ŠKOLA BISAG</v>
      </c>
      <c r="C4" s="435"/>
      <c r="D4" s="435"/>
      <c r="E4" s="435"/>
      <c r="F4" s="435"/>
    </row>
    <row r="5" spans="1:6" ht="15" customHeight="1" x14ac:dyDescent="0.2">
      <c r="A5" s="52"/>
      <c r="B5" s="434" t="str">
        <f>RefStr!B12 &amp; " " &amp; RefStr!C12 &amp; ", " &amp; RefStr!B14</f>
        <v>42226 BISAG, BISAG 24/1</v>
      </c>
      <c r="C5" s="435"/>
      <c r="D5" s="435"/>
      <c r="E5" s="435"/>
      <c r="F5" s="435"/>
    </row>
    <row r="6" spans="1:6" ht="15" customHeight="1" x14ac:dyDescent="0.2">
      <c r="A6" s="53"/>
      <c r="B6" s="436" t="str">
        <f xml:space="preserve"> "Razina: " &amp; RefStr!B16 &amp; ", Razdjel: " &amp; TEXT(INT(VALUE(RefStr!B20)), "000")</f>
        <v>Razina: 31, Razdjel: 000</v>
      </c>
      <c r="C6" s="437"/>
      <c r="D6" s="437"/>
      <c r="E6" s="437"/>
      <c r="F6" s="437"/>
    </row>
    <row r="7" spans="1:6" ht="15" customHeight="1" x14ac:dyDescent="0.2">
      <c r="A7" s="53"/>
      <c r="B7" s="436" t="str">
        <f>"Djelatnost: " &amp; RefStr!B18 &amp; " " &amp; RefStr!C18</f>
        <v>Djelatnost: 8520 Osnovno obrazovanje</v>
      </c>
      <c r="C7" s="437"/>
      <c r="D7" s="437"/>
      <c r="E7" s="437"/>
      <c r="F7" s="437"/>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 customHeight="1" x14ac:dyDescent="0.2">
      <c r="A11" s="87">
        <v>1</v>
      </c>
      <c r="B11" s="88">
        <v>2</v>
      </c>
      <c r="C11" s="89">
        <v>3</v>
      </c>
      <c r="D11" s="89">
        <v>4</v>
      </c>
      <c r="E11" s="87">
        <v>5</v>
      </c>
    </row>
    <row r="12" spans="1:6" ht="14.1" customHeight="1" x14ac:dyDescent="0.2">
      <c r="A12" s="303" t="s">
        <v>2612</v>
      </c>
      <c r="B12" s="304" t="s">
        <v>566</v>
      </c>
      <c r="C12" s="296">
        <v>1</v>
      </c>
      <c r="D12" s="305">
        <f>D13+D29</f>
        <v>0</v>
      </c>
      <c r="E12" s="306">
        <f>E13+E29</f>
        <v>0</v>
      </c>
    </row>
    <row r="13" spans="1:6" ht="14.1" customHeight="1" x14ac:dyDescent="0.2">
      <c r="A13" s="307" t="s">
        <v>567</v>
      </c>
      <c r="B13" s="308" t="s">
        <v>568</v>
      </c>
      <c r="C13" s="298">
        <v>2</v>
      </c>
      <c r="D13" s="309">
        <f>D14+D21</f>
        <v>0</v>
      </c>
      <c r="E13" s="310">
        <f>E14+E21</f>
        <v>0</v>
      </c>
    </row>
    <row r="14" spans="1:6" ht="14.1" customHeight="1" x14ac:dyDescent="0.2">
      <c r="A14" s="307" t="s">
        <v>1638</v>
      </c>
      <c r="B14" s="308" t="s">
        <v>569</v>
      </c>
      <c r="C14" s="298">
        <v>3</v>
      </c>
      <c r="D14" s="309">
        <f>SUM(D15:D20)</f>
        <v>0</v>
      </c>
      <c r="E14" s="310">
        <f>SUM(E15:E20)</f>
        <v>0</v>
      </c>
    </row>
    <row r="15" spans="1:6" ht="14.1" customHeight="1" x14ac:dyDescent="0.2">
      <c r="A15" s="307" t="s">
        <v>1638</v>
      </c>
      <c r="B15" s="308" t="s">
        <v>2507</v>
      </c>
      <c r="C15" s="298">
        <v>4</v>
      </c>
      <c r="D15" s="273"/>
      <c r="E15" s="311"/>
    </row>
    <row r="16" spans="1:6" ht="14.1" customHeight="1" x14ac:dyDescent="0.2">
      <c r="A16" s="307" t="s">
        <v>1638</v>
      </c>
      <c r="B16" s="308" t="s">
        <v>2586</v>
      </c>
      <c r="C16" s="298">
        <v>5</v>
      </c>
      <c r="D16" s="273"/>
      <c r="E16" s="311"/>
    </row>
    <row r="17" spans="1:5" ht="14.1" customHeight="1" x14ac:dyDescent="0.2">
      <c r="A17" s="307" t="s">
        <v>1638</v>
      </c>
      <c r="B17" s="308" t="s">
        <v>881</v>
      </c>
      <c r="C17" s="298">
        <v>6</v>
      </c>
      <c r="D17" s="273"/>
      <c r="E17" s="311"/>
    </row>
    <row r="18" spans="1:5" ht="14.1" customHeight="1" x14ac:dyDescent="0.2">
      <c r="A18" s="307" t="s">
        <v>1638</v>
      </c>
      <c r="B18" s="308" t="s">
        <v>2587</v>
      </c>
      <c r="C18" s="298">
        <v>7</v>
      </c>
      <c r="D18" s="273"/>
      <c r="E18" s="311"/>
    </row>
    <row r="19" spans="1:5" ht="14.1" customHeight="1" x14ac:dyDescent="0.2">
      <c r="A19" s="307" t="s">
        <v>1638</v>
      </c>
      <c r="B19" s="308" t="s">
        <v>2348</v>
      </c>
      <c r="C19" s="298">
        <v>8</v>
      </c>
      <c r="D19" s="273"/>
      <c r="E19" s="311"/>
    </row>
    <row r="20" spans="1:5" ht="14.1" customHeight="1" x14ac:dyDescent="0.2">
      <c r="A20" s="307" t="s">
        <v>1638</v>
      </c>
      <c r="B20" s="308" t="s">
        <v>2588</v>
      </c>
      <c r="C20" s="298">
        <v>9</v>
      </c>
      <c r="D20" s="273"/>
      <c r="E20" s="311"/>
    </row>
    <row r="21" spans="1:5" ht="14.1" customHeight="1" x14ac:dyDescent="0.2">
      <c r="A21" s="307" t="s">
        <v>1638</v>
      </c>
      <c r="B21" s="308" t="s">
        <v>2589</v>
      </c>
      <c r="C21" s="298">
        <v>10</v>
      </c>
      <c r="D21" s="309">
        <f>SUM(D22:D28)</f>
        <v>0</v>
      </c>
      <c r="E21" s="310">
        <f>SUM(E22:E28)</f>
        <v>0</v>
      </c>
    </row>
    <row r="22" spans="1:5" ht="14.1" customHeight="1" x14ac:dyDescent="0.2">
      <c r="A22" s="307" t="s">
        <v>1638</v>
      </c>
      <c r="B22" s="308" t="s">
        <v>2590</v>
      </c>
      <c r="C22" s="298">
        <v>11</v>
      </c>
      <c r="D22" s="273"/>
      <c r="E22" s="311"/>
    </row>
    <row r="23" spans="1:5" ht="14.1" customHeight="1" x14ac:dyDescent="0.2">
      <c r="A23" s="307" t="s">
        <v>1638</v>
      </c>
      <c r="B23" s="308" t="s">
        <v>4191</v>
      </c>
      <c r="C23" s="298">
        <v>12</v>
      </c>
      <c r="D23" s="273"/>
      <c r="E23" s="311"/>
    </row>
    <row r="24" spans="1:5" ht="14.1" customHeight="1" x14ac:dyDescent="0.2">
      <c r="A24" s="307" t="s">
        <v>1638</v>
      </c>
      <c r="B24" s="308" t="s">
        <v>2349</v>
      </c>
      <c r="C24" s="298">
        <v>13</v>
      </c>
      <c r="D24" s="273"/>
      <c r="E24" s="311"/>
    </row>
    <row r="25" spans="1:5" ht="14.1" customHeight="1" x14ac:dyDescent="0.2">
      <c r="A25" s="307" t="s">
        <v>1638</v>
      </c>
      <c r="B25" s="308" t="s">
        <v>2591</v>
      </c>
      <c r="C25" s="298">
        <v>14</v>
      </c>
      <c r="D25" s="273"/>
      <c r="E25" s="311"/>
    </row>
    <row r="26" spans="1:5" ht="14.1" customHeight="1" x14ac:dyDescent="0.2">
      <c r="A26" s="307" t="s">
        <v>1638</v>
      </c>
      <c r="B26" s="308" t="s">
        <v>2592</v>
      </c>
      <c r="C26" s="298">
        <v>15</v>
      </c>
      <c r="D26" s="273"/>
      <c r="E26" s="311"/>
    </row>
    <row r="27" spans="1:5" ht="14.1" customHeight="1" x14ac:dyDescent="0.2">
      <c r="A27" s="307" t="s">
        <v>1638</v>
      </c>
      <c r="B27" s="308" t="s">
        <v>2593</v>
      </c>
      <c r="C27" s="298">
        <v>16</v>
      </c>
      <c r="D27" s="273"/>
      <c r="E27" s="311"/>
    </row>
    <row r="28" spans="1:5" ht="14.1" customHeight="1" x14ac:dyDescent="0.2">
      <c r="A28" s="307" t="s">
        <v>1638</v>
      </c>
      <c r="B28" s="308" t="s">
        <v>384</v>
      </c>
      <c r="C28" s="298">
        <v>17</v>
      </c>
      <c r="D28" s="273"/>
      <c r="E28" s="311"/>
    </row>
    <row r="29" spans="1:5" ht="14.1" customHeight="1" x14ac:dyDescent="0.2">
      <c r="A29" s="307" t="s">
        <v>2594</v>
      </c>
      <c r="B29" s="308" t="s">
        <v>2595</v>
      </c>
      <c r="C29" s="298">
        <v>18</v>
      </c>
      <c r="D29" s="309">
        <f>D30+D37</f>
        <v>0</v>
      </c>
      <c r="E29" s="310">
        <f>E30+E37</f>
        <v>0</v>
      </c>
    </row>
    <row r="30" spans="1:5" ht="14.1" customHeight="1" x14ac:dyDescent="0.2">
      <c r="A30" s="307" t="s">
        <v>1638</v>
      </c>
      <c r="B30" s="308" t="s">
        <v>2596</v>
      </c>
      <c r="C30" s="298">
        <v>19</v>
      </c>
      <c r="D30" s="309">
        <f>SUM(D31:D36)</f>
        <v>0</v>
      </c>
      <c r="E30" s="310">
        <f>SUM(E31:E36)</f>
        <v>0</v>
      </c>
    </row>
    <row r="31" spans="1:5" ht="14.1" customHeight="1" x14ac:dyDescent="0.2">
      <c r="A31" s="307" t="s">
        <v>1638</v>
      </c>
      <c r="B31" s="308" t="s">
        <v>2507</v>
      </c>
      <c r="C31" s="298">
        <v>20</v>
      </c>
      <c r="D31" s="273"/>
      <c r="E31" s="311"/>
    </row>
    <row r="32" spans="1:5" ht="14.1" customHeight="1" x14ac:dyDescent="0.2">
      <c r="A32" s="307" t="s">
        <v>1638</v>
      </c>
      <c r="B32" s="308" t="s">
        <v>2586</v>
      </c>
      <c r="C32" s="298">
        <v>21</v>
      </c>
      <c r="D32" s="273"/>
      <c r="E32" s="311"/>
    </row>
    <row r="33" spans="1:5" ht="14.1" customHeight="1" x14ac:dyDescent="0.2">
      <c r="A33" s="307" t="s">
        <v>1638</v>
      </c>
      <c r="B33" s="308" t="s">
        <v>881</v>
      </c>
      <c r="C33" s="298">
        <v>22</v>
      </c>
      <c r="D33" s="273"/>
      <c r="E33" s="311"/>
    </row>
    <row r="34" spans="1:5" ht="14.1" customHeight="1" x14ac:dyDescent="0.2">
      <c r="A34" s="307" t="s">
        <v>1638</v>
      </c>
      <c r="B34" s="308" t="s">
        <v>2587</v>
      </c>
      <c r="C34" s="298">
        <v>23</v>
      </c>
      <c r="D34" s="273"/>
      <c r="E34" s="311"/>
    </row>
    <row r="35" spans="1:5" ht="14.1" customHeight="1" x14ac:dyDescent="0.2">
      <c r="A35" s="307" t="s">
        <v>1638</v>
      </c>
      <c r="B35" s="308" t="s">
        <v>2348</v>
      </c>
      <c r="C35" s="298">
        <v>24</v>
      </c>
      <c r="D35" s="273"/>
      <c r="E35" s="311"/>
    </row>
    <row r="36" spans="1:5" ht="14.1" customHeight="1" x14ac:dyDescent="0.2">
      <c r="A36" s="307" t="s">
        <v>1638</v>
      </c>
      <c r="B36" s="308" t="s">
        <v>2588</v>
      </c>
      <c r="C36" s="298">
        <v>25</v>
      </c>
      <c r="D36" s="273"/>
      <c r="E36" s="311"/>
    </row>
    <row r="37" spans="1:5" ht="14.1" customHeight="1" x14ac:dyDescent="0.2">
      <c r="A37" s="307" t="s">
        <v>1638</v>
      </c>
      <c r="B37" s="308" t="s">
        <v>2597</v>
      </c>
      <c r="C37" s="298">
        <v>26</v>
      </c>
      <c r="D37" s="309">
        <f>SUM(D38:D44)</f>
        <v>0</v>
      </c>
      <c r="E37" s="310">
        <f>SUM(E38:E44)</f>
        <v>0</v>
      </c>
    </row>
    <row r="38" spans="1:5" ht="14.1" customHeight="1" x14ac:dyDescent="0.2">
      <c r="A38" s="307" t="s">
        <v>1638</v>
      </c>
      <c r="B38" s="308" t="s">
        <v>2590</v>
      </c>
      <c r="C38" s="298">
        <v>27</v>
      </c>
      <c r="D38" s="273"/>
      <c r="E38" s="311"/>
    </row>
    <row r="39" spans="1:5" ht="14.1" customHeight="1" x14ac:dyDescent="0.2">
      <c r="A39" s="307" t="s">
        <v>1638</v>
      </c>
      <c r="B39" s="308" t="s">
        <v>4191</v>
      </c>
      <c r="C39" s="298">
        <v>28</v>
      </c>
      <c r="D39" s="273"/>
      <c r="E39" s="311"/>
    </row>
    <row r="40" spans="1:5" ht="14.1" customHeight="1" x14ac:dyDescent="0.2">
      <c r="A40" s="307" t="s">
        <v>1638</v>
      </c>
      <c r="B40" s="308" t="s">
        <v>2349</v>
      </c>
      <c r="C40" s="298">
        <v>29</v>
      </c>
      <c r="D40" s="273"/>
      <c r="E40" s="311"/>
    </row>
    <row r="41" spans="1:5" ht="14.1" customHeight="1" x14ac:dyDescent="0.2">
      <c r="A41" s="307" t="s">
        <v>1638</v>
      </c>
      <c r="B41" s="308" t="s">
        <v>2591</v>
      </c>
      <c r="C41" s="298">
        <v>30</v>
      </c>
      <c r="D41" s="273"/>
      <c r="E41" s="311"/>
    </row>
    <row r="42" spans="1:5" ht="14.1" customHeight="1" x14ac:dyDescent="0.2">
      <c r="A42" s="307" t="s">
        <v>1638</v>
      </c>
      <c r="B42" s="308" t="s">
        <v>2592</v>
      </c>
      <c r="C42" s="298">
        <v>31</v>
      </c>
      <c r="D42" s="273"/>
      <c r="E42" s="311"/>
    </row>
    <row r="43" spans="1:5" ht="14.1" customHeight="1" x14ac:dyDescent="0.2">
      <c r="A43" s="307" t="s">
        <v>1638</v>
      </c>
      <c r="B43" s="308" t="s">
        <v>2593</v>
      </c>
      <c r="C43" s="298">
        <v>32</v>
      </c>
      <c r="D43" s="273"/>
      <c r="E43" s="311"/>
    </row>
    <row r="44" spans="1:5" ht="14.1" customHeight="1" x14ac:dyDescent="0.2">
      <c r="A44" s="307" t="s">
        <v>1638</v>
      </c>
      <c r="B44" s="308" t="s">
        <v>384</v>
      </c>
      <c r="C44" s="298">
        <v>33</v>
      </c>
      <c r="D44" s="273"/>
      <c r="E44" s="311"/>
    </row>
    <row r="45" spans="1:5" ht="14.1" customHeight="1" x14ac:dyDescent="0.2">
      <c r="A45" s="307" t="s">
        <v>2598</v>
      </c>
      <c r="B45" s="308" t="s">
        <v>2893</v>
      </c>
      <c r="C45" s="298">
        <v>34</v>
      </c>
      <c r="D45" s="309">
        <f>D46+D51</f>
        <v>0</v>
      </c>
      <c r="E45" s="310">
        <f>E46+E51</f>
        <v>0</v>
      </c>
    </row>
    <row r="46" spans="1:5" ht="14.1" customHeight="1" x14ac:dyDescent="0.2">
      <c r="A46" s="307" t="s">
        <v>2894</v>
      </c>
      <c r="B46" s="308" t="s">
        <v>2895</v>
      </c>
      <c r="C46" s="298">
        <v>35</v>
      </c>
      <c r="D46" s="309">
        <f>SUM(D47:D50)</f>
        <v>0</v>
      </c>
      <c r="E46" s="310">
        <f>SUM(E47:E50)</f>
        <v>0</v>
      </c>
    </row>
    <row r="47" spans="1:5" ht="14.1" customHeight="1" x14ac:dyDescent="0.2">
      <c r="A47" s="307" t="s">
        <v>1638</v>
      </c>
      <c r="B47" s="308" t="s">
        <v>624</v>
      </c>
      <c r="C47" s="298">
        <v>36</v>
      </c>
      <c r="D47" s="273"/>
      <c r="E47" s="311"/>
    </row>
    <row r="48" spans="1:5" ht="14.1" customHeight="1" x14ac:dyDescent="0.2">
      <c r="A48" s="307" t="s">
        <v>1638</v>
      </c>
      <c r="B48" s="308" t="s">
        <v>2871</v>
      </c>
      <c r="C48" s="298">
        <v>37</v>
      </c>
      <c r="D48" s="273"/>
      <c r="E48" s="311"/>
    </row>
    <row r="49" spans="1:7" ht="14.1" customHeight="1" x14ac:dyDescent="0.2">
      <c r="A49" s="307" t="s">
        <v>1638</v>
      </c>
      <c r="B49" s="308" t="s">
        <v>2434</v>
      </c>
      <c r="C49" s="298">
        <v>38</v>
      </c>
      <c r="D49" s="273"/>
      <c r="E49" s="311"/>
    </row>
    <row r="50" spans="1:7" ht="14.1" customHeight="1" x14ac:dyDescent="0.2">
      <c r="A50" s="307" t="s">
        <v>1638</v>
      </c>
      <c r="B50" s="308" t="s">
        <v>2350</v>
      </c>
      <c r="C50" s="298">
        <v>39</v>
      </c>
      <c r="D50" s="273"/>
      <c r="E50" s="311"/>
    </row>
    <row r="51" spans="1:7" ht="14.1" customHeight="1" x14ac:dyDescent="0.2">
      <c r="A51" s="307" t="s">
        <v>2435</v>
      </c>
      <c r="B51" s="308" t="s">
        <v>914</v>
      </c>
      <c r="C51" s="298">
        <v>40</v>
      </c>
      <c r="D51" s="309">
        <f>SUM(D52:D55)</f>
        <v>0</v>
      </c>
      <c r="E51" s="310">
        <f>SUM(E52:E55)</f>
        <v>0</v>
      </c>
    </row>
    <row r="52" spans="1:7" ht="14.1" customHeight="1" x14ac:dyDescent="0.2">
      <c r="A52" s="307" t="s">
        <v>1638</v>
      </c>
      <c r="B52" s="308" t="s">
        <v>624</v>
      </c>
      <c r="C52" s="298">
        <v>41</v>
      </c>
      <c r="D52" s="273"/>
      <c r="E52" s="311"/>
    </row>
    <row r="53" spans="1:7" ht="14.1" customHeight="1" x14ac:dyDescent="0.2">
      <c r="A53" s="307" t="s">
        <v>1638</v>
      </c>
      <c r="B53" s="308" t="s">
        <v>2871</v>
      </c>
      <c r="C53" s="298">
        <v>42</v>
      </c>
      <c r="D53" s="273"/>
      <c r="E53" s="311"/>
    </row>
    <row r="54" spans="1:7" ht="14.1" customHeight="1" x14ac:dyDescent="0.2">
      <c r="A54" s="307" t="s">
        <v>1638</v>
      </c>
      <c r="B54" s="308" t="s">
        <v>2434</v>
      </c>
      <c r="C54" s="298">
        <v>43</v>
      </c>
      <c r="D54" s="273"/>
      <c r="E54" s="311"/>
    </row>
    <row r="55" spans="1:7" ht="14.1" customHeight="1" x14ac:dyDescent="0.2">
      <c r="A55" s="312" t="s">
        <v>915</v>
      </c>
      <c r="B55" s="313" t="s">
        <v>2350</v>
      </c>
      <c r="C55" s="302">
        <v>44</v>
      </c>
      <c r="D55" s="279"/>
      <c r="E55" s="314"/>
    </row>
    <row r="56" spans="1:7" ht="6.75" customHeight="1" x14ac:dyDescent="0.2"/>
    <row r="57" spans="1:7" x14ac:dyDescent="0.2"/>
    <row r="58" spans="1:7" s="13" customFormat="1" ht="25.5" customHeight="1" x14ac:dyDescent="0.2">
      <c r="A58" s="14" t="s">
        <v>4051</v>
      </c>
      <c r="B58" s="14"/>
      <c r="C58" s="425" t="s">
        <v>2475</v>
      </c>
      <c r="D58" s="425"/>
      <c r="E58" s="14"/>
      <c r="F58" s="14"/>
      <c r="G58" s="18"/>
    </row>
    <row r="59" spans="1:7" s="13" customFormat="1" ht="15" customHeight="1" x14ac:dyDescent="0.2">
      <c r="A59" s="14" t="str">
        <f>IF(RefStr!H25&lt;&gt;"", "Osoba za kontaktiranje: " &amp; RefStr!H25,"Osoba za kontaktiranje: _________________________________________")</f>
        <v>Osoba za kontaktiranje: VLADO DERDIĆ</v>
      </c>
      <c r="B59" s="14"/>
      <c r="C59" s="178"/>
      <c r="D59" s="178"/>
      <c r="E59" s="14"/>
      <c r="F59" s="14"/>
      <c r="G59" s="18"/>
    </row>
    <row r="60" spans="1:7" s="13" customFormat="1" ht="15" customHeight="1" x14ac:dyDescent="0.2">
      <c r="A60" s="14" t="str">
        <f>IF(RefStr!H27="","Telefon za kontakt: _________________","Telefon za kontakt: " &amp; RefStr!H27)</f>
        <v>Telefon za kontakt: 042200456</v>
      </c>
      <c r="B60" s="14"/>
      <c r="E60" s="14"/>
      <c r="F60" s="14"/>
      <c r="G60" s="18"/>
    </row>
    <row r="61" spans="1:7" s="13" customFormat="1" ht="15" customHeight="1" x14ac:dyDescent="0.2">
      <c r="A61" s="14" t="str">
        <f>IF(RefStr!H33="","Odgovorna osoba: _____________________________","Odgovorna osoba: " &amp; RefStr!H33)</f>
        <v>Odgovorna osoba: DRAŽENKA ŠVELEC-JURIČIĆ</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4294967293"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166" activePane="bottomLeft" state="frozen"/>
      <selection activeCell="A22" sqref="A22"/>
      <selection pane="bottomLeft" activeCell="E169" sqref="E169"/>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7" t="s">
        <v>3816</v>
      </c>
      <c r="B1" s="468"/>
      <c r="C1" s="469" t="s">
        <v>3720</v>
      </c>
      <c r="D1" s="470"/>
      <c r="E1" s="470"/>
      <c r="F1" s="470"/>
    </row>
    <row r="2" spans="1:6" ht="39.950000000000003" customHeight="1" thickBot="1" x14ac:dyDescent="0.25">
      <c r="A2" s="450" t="s">
        <v>584</v>
      </c>
      <c r="B2" s="450"/>
      <c r="C2" s="450"/>
      <c r="D2" s="451"/>
      <c r="E2" s="471" t="s">
        <v>2737</v>
      </c>
      <c r="F2" s="472"/>
    </row>
    <row r="3" spans="1:6" s="3" customFormat="1" ht="30" customHeight="1" x14ac:dyDescent="0.2">
      <c r="A3" s="466" t="str">
        <f>IF(RefStr!F6&lt;&gt;"",LOOKUP(RefStr!F6,RefStr!N39:N43,RefStr!R39:R43)," - razdoblje i/ili razina nisu odabrani -")</f>
        <v>stanje na dan 31. prosinca 2016. godine</v>
      </c>
      <c r="B3" s="466"/>
      <c r="C3" s="466"/>
      <c r="D3" s="466"/>
      <c r="E3" s="4"/>
      <c r="F3" s="4"/>
    </row>
    <row r="4" spans="1:6" ht="15" customHeight="1" x14ac:dyDescent="0.2">
      <c r="A4" s="51" t="s">
        <v>2333</v>
      </c>
      <c r="B4" s="434" t="str">
        <f xml:space="preserve"> "RKP: " &amp; TEXT(INT(VALUE(RefStr!B6)),"00000") &amp; ",  " &amp; "MB: " &amp; TEXT(INT(VALUE(RefStr!B8)), "00000000") &amp; "  " &amp; RefStr!B10</f>
        <v>RKP: 13990,  MB: 03325164  OSNOVNA ŠKOLA BISAG</v>
      </c>
      <c r="C4" s="435"/>
      <c r="D4" s="435"/>
      <c r="E4" s="435"/>
      <c r="F4" s="435"/>
    </row>
    <row r="5" spans="1:6" ht="15" customHeight="1" x14ac:dyDescent="0.2">
      <c r="A5" s="52"/>
      <c r="B5" s="434" t="str">
        <f>RefStr!B12 &amp; " " &amp; RefStr!C12 &amp; ", " &amp; RefStr!B14</f>
        <v>42226 BISAG, BISAG 24/1</v>
      </c>
      <c r="C5" s="435"/>
      <c r="D5" s="435"/>
      <c r="E5" s="435"/>
      <c r="F5" s="435"/>
    </row>
    <row r="6" spans="1:6" ht="15" customHeight="1" x14ac:dyDescent="0.2">
      <c r="A6" s="53"/>
      <c r="B6" s="436" t="str">
        <f xml:space="preserve"> "Razina: " &amp; RefStr!B16 &amp; ", Razdjel: " &amp; TEXT(INT(VALUE(RefStr!B20)), "000")</f>
        <v>Razina: 31, Razdjel: 000</v>
      </c>
      <c r="C6" s="437"/>
      <c r="D6" s="437"/>
      <c r="E6" s="437"/>
      <c r="F6" s="437"/>
    </row>
    <row r="7" spans="1:6" ht="15" customHeight="1" x14ac:dyDescent="0.2">
      <c r="A7" s="53"/>
      <c r="B7" s="436" t="str">
        <f>"Djelatnost: " &amp; RefStr!B18 &amp; " " &amp; RefStr!C18</f>
        <v>Djelatnost: 8520 Osnovno obrazovanje</v>
      </c>
      <c r="C7" s="437"/>
      <c r="D7" s="437"/>
      <c r="E7" s="437"/>
      <c r="F7" s="437"/>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7">
        <v>1</v>
      </c>
      <c r="B11" s="89">
        <v>2</v>
      </c>
      <c r="C11" s="89">
        <v>3</v>
      </c>
      <c r="D11" s="89">
        <v>4</v>
      </c>
      <c r="E11" s="87">
        <v>5</v>
      </c>
      <c r="F11" s="87">
        <v>6</v>
      </c>
    </row>
    <row r="12" spans="1:6" x14ac:dyDescent="0.2">
      <c r="A12" s="237"/>
      <c r="B12" s="238" t="s">
        <v>4053</v>
      </c>
      <c r="C12" s="239">
        <v>1</v>
      </c>
      <c r="D12" s="240">
        <f>D13+D74</f>
        <v>1951196</v>
      </c>
      <c r="E12" s="241">
        <f>E13+E74</f>
        <v>1927935</v>
      </c>
      <c r="F12" s="242">
        <f t="shared" ref="F12:F75" si="0">IF(D12&gt;0,IF(E12/D12&gt;=100,"&gt;&gt;100",E12/D12*100),"-")</f>
        <v>98.807859384705594</v>
      </c>
    </row>
    <row r="13" spans="1:6" x14ac:dyDescent="0.2">
      <c r="A13" s="243">
        <v>0</v>
      </c>
      <c r="B13" s="244" t="s">
        <v>4054</v>
      </c>
      <c r="C13" s="245">
        <v>2</v>
      </c>
      <c r="D13" s="246">
        <f>D14+D18+D57+D58+D62+D69</f>
        <v>1604651</v>
      </c>
      <c r="E13" s="247">
        <f>E14+E18+E57+E58+E62+E69</f>
        <v>1616936</v>
      </c>
      <c r="F13" s="248">
        <f t="shared" si="0"/>
        <v>100.76558703418999</v>
      </c>
    </row>
    <row r="14" spans="1:6" x14ac:dyDescent="0.2">
      <c r="A14" s="243" t="s">
        <v>3281</v>
      </c>
      <c r="B14" s="244" t="s">
        <v>4070</v>
      </c>
      <c r="C14" s="245">
        <v>3</v>
      </c>
      <c r="D14" s="246">
        <f>D15+D16-D17</f>
        <v>43391</v>
      </c>
      <c r="E14" s="247">
        <f>E15+E16-E17</f>
        <v>43392</v>
      </c>
      <c r="F14" s="248">
        <f t="shared" si="0"/>
        <v>100.00230462538315</v>
      </c>
    </row>
    <row r="15" spans="1:6" x14ac:dyDescent="0.2">
      <c r="A15" s="243" t="s">
        <v>4071</v>
      </c>
      <c r="B15" s="244" t="s">
        <v>4072</v>
      </c>
      <c r="C15" s="245">
        <v>4</v>
      </c>
      <c r="D15" s="249">
        <v>38083</v>
      </c>
      <c r="E15" s="249">
        <v>38084</v>
      </c>
      <c r="F15" s="248">
        <f t="shared" si="0"/>
        <v>100.00262584355224</v>
      </c>
    </row>
    <row r="16" spans="1:6" x14ac:dyDescent="0.2">
      <c r="A16" s="243" t="s">
        <v>4073</v>
      </c>
      <c r="B16" s="244" t="s">
        <v>3356</v>
      </c>
      <c r="C16" s="245">
        <v>5</v>
      </c>
      <c r="D16" s="249">
        <v>5308</v>
      </c>
      <c r="E16" s="249">
        <v>5308</v>
      </c>
      <c r="F16" s="248">
        <f t="shared" si="0"/>
        <v>100</v>
      </c>
    </row>
    <row r="17" spans="1:6" x14ac:dyDescent="0.2">
      <c r="A17" s="243" t="s">
        <v>3357</v>
      </c>
      <c r="B17" s="244" t="s">
        <v>3358</v>
      </c>
      <c r="C17" s="245">
        <v>6</v>
      </c>
      <c r="D17" s="249"/>
      <c r="E17" s="249"/>
      <c r="F17" s="248" t="str">
        <f t="shared" si="0"/>
        <v>-</v>
      </c>
    </row>
    <row r="18" spans="1:6" x14ac:dyDescent="0.2">
      <c r="A18" s="243" t="s">
        <v>3359</v>
      </c>
      <c r="B18" s="244" t="s">
        <v>4055</v>
      </c>
      <c r="C18" s="245">
        <v>7</v>
      </c>
      <c r="D18" s="246">
        <f>D19+D25+D35+D41+D47+D51</f>
        <v>1561260</v>
      </c>
      <c r="E18" s="247">
        <f>E19+E25+E35+E41+E47+E51</f>
        <v>1573544</v>
      </c>
      <c r="F18" s="248">
        <f t="shared" si="0"/>
        <v>100.78680040480126</v>
      </c>
    </row>
    <row r="19" spans="1:6" x14ac:dyDescent="0.2">
      <c r="A19" s="250" t="s">
        <v>3360</v>
      </c>
      <c r="B19" s="244" t="s">
        <v>1788</v>
      </c>
      <c r="C19" s="245">
        <v>8</v>
      </c>
      <c r="D19" s="246">
        <f>SUM(D20:D23)-D24</f>
        <v>1458852</v>
      </c>
      <c r="E19" s="247">
        <f>SUM(E20:E23)-E24</f>
        <v>1443162</v>
      </c>
      <c r="F19" s="248">
        <f t="shared" si="0"/>
        <v>98.924496796110915</v>
      </c>
    </row>
    <row r="20" spans="1:6" x14ac:dyDescent="0.2">
      <c r="A20" s="243" t="s">
        <v>3361</v>
      </c>
      <c r="B20" s="244" t="s">
        <v>2638</v>
      </c>
      <c r="C20" s="245">
        <v>9</v>
      </c>
      <c r="D20" s="249"/>
      <c r="E20" s="249"/>
      <c r="F20" s="248" t="str">
        <f t="shared" si="0"/>
        <v>-</v>
      </c>
    </row>
    <row r="21" spans="1:6" x14ac:dyDescent="0.2">
      <c r="A21" s="243" t="s">
        <v>3362</v>
      </c>
      <c r="B21" s="244" t="s">
        <v>2639</v>
      </c>
      <c r="C21" s="245">
        <v>10</v>
      </c>
      <c r="D21" s="249">
        <v>2745414</v>
      </c>
      <c r="E21" s="249">
        <v>2763415</v>
      </c>
      <c r="F21" s="248">
        <f t="shared" si="0"/>
        <v>100.65567524606489</v>
      </c>
    </row>
    <row r="22" spans="1:6" x14ac:dyDescent="0.2">
      <c r="A22" s="243" t="s">
        <v>3363</v>
      </c>
      <c r="B22" s="244" t="s">
        <v>558</v>
      </c>
      <c r="C22" s="245">
        <v>11</v>
      </c>
      <c r="D22" s="249"/>
      <c r="E22" s="249"/>
      <c r="F22" s="248" t="str">
        <f t="shared" si="0"/>
        <v>-</v>
      </c>
    </row>
    <row r="23" spans="1:6" x14ac:dyDescent="0.2">
      <c r="A23" s="243" t="s">
        <v>3364</v>
      </c>
      <c r="B23" s="244" t="s">
        <v>2640</v>
      </c>
      <c r="C23" s="245">
        <v>12</v>
      </c>
      <c r="D23" s="249"/>
      <c r="E23" s="249"/>
      <c r="F23" s="248" t="str">
        <f t="shared" si="0"/>
        <v>-</v>
      </c>
    </row>
    <row r="24" spans="1:6" x14ac:dyDescent="0.2">
      <c r="A24" s="243" t="s">
        <v>3365</v>
      </c>
      <c r="B24" s="244" t="s">
        <v>3059</v>
      </c>
      <c r="C24" s="245">
        <v>13</v>
      </c>
      <c r="D24" s="249">
        <v>1286562</v>
      </c>
      <c r="E24" s="249">
        <v>1320253</v>
      </c>
      <c r="F24" s="248">
        <f t="shared" si="0"/>
        <v>102.61868452511422</v>
      </c>
    </row>
    <row r="25" spans="1:6" x14ac:dyDescent="0.2">
      <c r="A25" s="250" t="s">
        <v>3060</v>
      </c>
      <c r="B25" s="244" t="s">
        <v>2230</v>
      </c>
      <c r="C25" s="245">
        <v>14</v>
      </c>
      <c r="D25" s="246">
        <f>SUM(D26:D33)-D34</f>
        <v>11156</v>
      </c>
      <c r="E25" s="247">
        <f>SUM(E26:E33)-E34</f>
        <v>23203</v>
      </c>
      <c r="F25" s="248">
        <f t="shared" si="0"/>
        <v>207.98673359627108</v>
      </c>
    </row>
    <row r="26" spans="1:6" x14ac:dyDescent="0.2">
      <c r="A26" s="243" t="s">
        <v>3061</v>
      </c>
      <c r="B26" s="244" t="s">
        <v>1804</v>
      </c>
      <c r="C26" s="245">
        <v>15</v>
      </c>
      <c r="D26" s="249">
        <v>339838</v>
      </c>
      <c r="E26" s="249">
        <v>345383</v>
      </c>
      <c r="F26" s="248">
        <f t="shared" si="0"/>
        <v>101.63165979084152</v>
      </c>
    </row>
    <row r="27" spans="1:6" x14ac:dyDescent="0.2">
      <c r="A27" s="243" t="s">
        <v>3062</v>
      </c>
      <c r="B27" s="244" t="s">
        <v>2094</v>
      </c>
      <c r="C27" s="245">
        <v>16</v>
      </c>
      <c r="D27" s="249">
        <v>10106</v>
      </c>
      <c r="E27" s="249">
        <v>8753</v>
      </c>
      <c r="F27" s="248">
        <f t="shared" si="0"/>
        <v>86.611913714624976</v>
      </c>
    </row>
    <row r="28" spans="1:6" x14ac:dyDescent="0.2">
      <c r="A28" s="243" t="s">
        <v>3063</v>
      </c>
      <c r="B28" s="244" t="s">
        <v>1806</v>
      </c>
      <c r="C28" s="245">
        <v>17</v>
      </c>
      <c r="D28" s="249">
        <v>76910</v>
      </c>
      <c r="E28" s="249">
        <v>83586</v>
      </c>
      <c r="F28" s="248">
        <f t="shared" si="0"/>
        <v>108.68027564685995</v>
      </c>
    </row>
    <row r="29" spans="1:6" x14ac:dyDescent="0.2">
      <c r="A29" s="243" t="s">
        <v>3064</v>
      </c>
      <c r="B29" s="244" t="s">
        <v>1807</v>
      </c>
      <c r="C29" s="245">
        <v>18</v>
      </c>
      <c r="D29" s="249"/>
      <c r="E29" s="249"/>
      <c r="F29" s="248" t="str">
        <f t="shared" si="0"/>
        <v>-</v>
      </c>
    </row>
    <row r="30" spans="1:6" x14ac:dyDescent="0.2">
      <c r="A30" s="243" t="s">
        <v>3065</v>
      </c>
      <c r="B30" s="244" t="s">
        <v>3066</v>
      </c>
      <c r="C30" s="245">
        <v>19</v>
      </c>
      <c r="D30" s="249"/>
      <c r="E30" s="249"/>
      <c r="F30" s="248" t="str">
        <f t="shared" si="0"/>
        <v>-</v>
      </c>
    </row>
    <row r="31" spans="1:6" x14ac:dyDescent="0.2">
      <c r="A31" s="251" t="s">
        <v>3067</v>
      </c>
      <c r="B31" s="244" t="s">
        <v>1809</v>
      </c>
      <c r="C31" s="245">
        <v>20</v>
      </c>
      <c r="D31" s="249">
        <v>51135</v>
      </c>
      <c r="E31" s="249">
        <v>47130</v>
      </c>
      <c r="F31" s="248">
        <f t="shared" si="0"/>
        <v>92.167791141097098</v>
      </c>
    </row>
    <row r="32" spans="1:6" x14ac:dyDescent="0.2">
      <c r="A32" s="251" t="s">
        <v>3068</v>
      </c>
      <c r="B32" s="244" t="s">
        <v>1810</v>
      </c>
      <c r="C32" s="245">
        <v>21</v>
      </c>
      <c r="D32" s="249">
        <v>163111</v>
      </c>
      <c r="E32" s="249">
        <v>164669</v>
      </c>
      <c r="F32" s="248">
        <f t="shared" si="0"/>
        <v>100.95517776238268</v>
      </c>
    </row>
    <row r="33" spans="1:6" x14ac:dyDescent="0.2">
      <c r="A33" s="251" t="s">
        <v>1230</v>
      </c>
      <c r="B33" s="244" t="s">
        <v>1906</v>
      </c>
      <c r="C33" s="245">
        <v>22</v>
      </c>
      <c r="D33" s="249"/>
      <c r="E33" s="249"/>
      <c r="F33" s="248" t="str">
        <f t="shared" si="0"/>
        <v>-</v>
      </c>
    </row>
    <row r="34" spans="1:6" x14ac:dyDescent="0.2">
      <c r="A34" s="251" t="s">
        <v>3069</v>
      </c>
      <c r="B34" s="244" t="s">
        <v>3070</v>
      </c>
      <c r="C34" s="245">
        <v>23</v>
      </c>
      <c r="D34" s="249">
        <v>629944</v>
      </c>
      <c r="E34" s="249">
        <v>626318</v>
      </c>
      <c r="F34" s="248">
        <f t="shared" si="0"/>
        <v>99.424393279402608</v>
      </c>
    </row>
    <row r="35" spans="1:6" x14ac:dyDescent="0.2">
      <c r="A35" s="252" t="s">
        <v>3071</v>
      </c>
      <c r="B35" s="244" t="s">
        <v>1231</v>
      </c>
      <c r="C35" s="245">
        <v>24</v>
      </c>
      <c r="D35" s="246">
        <f>SUM(D36:D39)-D40</f>
        <v>0</v>
      </c>
      <c r="E35" s="247">
        <f>SUM(E36:E39)-E40</f>
        <v>0</v>
      </c>
      <c r="F35" s="248" t="str">
        <f t="shared" si="0"/>
        <v>-</v>
      </c>
    </row>
    <row r="36" spans="1:6" x14ac:dyDescent="0.2">
      <c r="A36" s="251" t="s">
        <v>546</v>
      </c>
      <c r="B36" s="244" t="s">
        <v>1811</v>
      </c>
      <c r="C36" s="245">
        <v>25</v>
      </c>
      <c r="D36" s="249"/>
      <c r="E36" s="249"/>
      <c r="F36" s="248" t="str">
        <f t="shared" si="0"/>
        <v>-</v>
      </c>
    </row>
    <row r="37" spans="1:6" x14ac:dyDescent="0.2">
      <c r="A37" s="243" t="s">
        <v>547</v>
      </c>
      <c r="B37" s="244" t="s">
        <v>548</v>
      </c>
      <c r="C37" s="245">
        <v>26</v>
      </c>
      <c r="D37" s="249"/>
      <c r="E37" s="249"/>
      <c r="F37" s="248" t="str">
        <f t="shared" si="0"/>
        <v>-</v>
      </c>
    </row>
    <row r="38" spans="1:6" x14ac:dyDescent="0.2">
      <c r="A38" s="243" t="s">
        <v>549</v>
      </c>
      <c r="B38" s="244" t="s">
        <v>4029</v>
      </c>
      <c r="C38" s="245">
        <v>27</v>
      </c>
      <c r="D38" s="249"/>
      <c r="E38" s="249"/>
      <c r="F38" s="248" t="str">
        <f t="shared" si="0"/>
        <v>-</v>
      </c>
    </row>
    <row r="39" spans="1:6" x14ac:dyDescent="0.2">
      <c r="A39" s="243" t="s">
        <v>550</v>
      </c>
      <c r="B39" s="244" t="s">
        <v>4068</v>
      </c>
      <c r="C39" s="245">
        <v>28</v>
      </c>
      <c r="D39" s="249"/>
      <c r="E39" s="249"/>
      <c r="F39" s="248" t="str">
        <f t="shared" si="0"/>
        <v>-</v>
      </c>
    </row>
    <row r="40" spans="1:6" x14ac:dyDescent="0.2">
      <c r="A40" s="243" t="s">
        <v>551</v>
      </c>
      <c r="B40" s="244" t="s">
        <v>552</v>
      </c>
      <c r="C40" s="245">
        <v>29</v>
      </c>
      <c r="D40" s="249"/>
      <c r="E40" s="249"/>
      <c r="F40" s="248" t="str">
        <f t="shared" si="0"/>
        <v>-</v>
      </c>
    </row>
    <row r="41" spans="1:6" x14ac:dyDescent="0.2">
      <c r="A41" s="250" t="s">
        <v>553</v>
      </c>
      <c r="B41" s="244" t="s">
        <v>1232</v>
      </c>
      <c r="C41" s="245">
        <v>30</v>
      </c>
      <c r="D41" s="246">
        <f>SUM(D42:D45)-D46</f>
        <v>87104</v>
      </c>
      <c r="E41" s="247">
        <f>SUM(E42:E45)-E46</f>
        <v>103031</v>
      </c>
      <c r="F41" s="248">
        <f t="shared" si="0"/>
        <v>118.2850385745775</v>
      </c>
    </row>
    <row r="42" spans="1:6" x14ac:dyDescent="0.2">
      <c r="A42" s="243" t="s">
        <v>554</v>
      </c>
      <c r="B42" s="244" t="s">
        <v>562</v>
      </c>
      <c r="C42" s="245">
        <v>31</v>
      </c>
      <c r="D42" s="249">
        <v>98038</v>
      </c>
      <c r="E42" s="249">
        <v>113965</v>
      </c>
      <c r="F42" s="248">
        <f t="shared" si="0"/>
        <v>116.24574144719395</v>
      </c>
    </row>
    <row r="43" spans="1:6" x14ac:dyDescent="0.2">
      <c r="A43" s="243" t="s">
        <v>555</v>
      </c>
      <c r="B43" s="244" t="s">
        <v>560</v>
      </c>
      <c r="C43" s="245">
        <v>32</v>
      </c>
      <c r="D43" s="249"/>
      <c r="E43" s="249"/>
      <c r="F43" s="248" t="str">
        <f t="shared" si="0"/>
        <v>-</v>
      </c>
    </row>
    <row r="44" spans="1:6" x14ac:dyDescent="0.2">
      <c r="A44" s="243" t="s">
        <v>556</v>
      </c>
      <c r="B44" s="244" t="s">
        <v>2928</v>
      </c>
      <c r="C44" s="245">
        <v>33</v>
      </c>
      <c r="D44" s="249"/>
      <c r="E44" s="249"/>
      <c r="F44" s="248" t="str">
        <f t="shared" si="0"/>
        <v>-</v>
      </c>
    </row>
    <row r="45" spans="1:6" x14ac:dyDescent="0.2">
      <c r="A45" s="243" t="s">
        <v>557</v>
      </c>
      <c r="B45" s="244" t="s">
        <v>2929</v>
      </c>
      <c r="C45" s="245">
        <v>34</v>
      </c>
      <c r="D45" s="249"/>
      <c r="E45" s="249"/>
      <c r="F45" s="248" t="str">
        <f t="shared" si="0"/>
        <v>-</v>
      </c>
    </row>
    <row r="46" spans="1:6" x14ac:dyDescent="0.2">
      <c r="A46" s="243" t="s">
        <v>2026</v>
      </c>
      <c r="B46" s="244" t="s">
        <v>2875</v>
      </c>
      <c r="C46" s="245">
        <v>35</v>
      </c>
      <c r="D46" s="249">
        <v>10934</v>
      </c>
      <c r="E46" s="249">
        <v>10934</v>
      </c>
      <c r="F46" s="248">
        <f t="shared" si="0"/>
        <v>100</v>
      </c>
    </row>
    <row r="47" spans="1:6" x14ac:dyDescent="0.2">
      <c r="A47" s="250" t="s">
        <v>2027</v>
      </c>
      <c r="B47" s="244" t="s">
        <v>1233</v>
      </c>
      <c r="C47" s="245">
        <v>36</v>
      </c>
      <c r="D47" s="246">
        <f>SUM(D48:D49)-D50</f>
        <v>0</v>
      </c>
      <c r="E47" s="247">
        <f>SUM(E48:E49)-E50</f>
        <v>0</v>
      </c>
      <c r="F47" s="248" t="str">
        <f t="shared" si="0"/>
        <v>-</v>
      </c>
    </row>
    <row r="48" spans="1:6" x14ac:dyDescent="0.2">
      <c r="A48" s="243" t="s">
        <v>1790</v>
      </c>
      <c r="B48" s="244" t="s">
        <v>2930</v>
      </c>
      <c r="C48" s="245">
        <v>37</v>
      </c>
      <c r="D48" s="249"/>
      <c r="E48" s="249"/>
      <c r="F48" s="248" t="str">
        <f t="shared" si="0"/>
        <v>-</v>
      </c>
    </row>
    <row r="49" spans="1:6" x14ac:dyDescent="0.2">
      <c r="A49" s="243" t="s">
        <v>1791</v>
      </c>
      <c r="B49" s="244" t="s">
        <v>3616</v>
      </c>
      <c r="C49" s="245">
        <v>38</v>
      </c>
      <c r="D49" s="249"/>
      <c r="E49" s="249"/>
      <c r="F49" s="248" t="str">
        <f t="shared" si="0"/>
        <v>-</v>
      </c>
    </row>
    <row r="50" spans="1:6" x14ac:dyDescent="0.2">
      <c r="A50" s="243" t="s">
        <v>1792</v>
      </c>
      <c r="B50" s="244" t="s">
        <v>540</v>
      </c>
      <c r="C50" s="245">
        <v>39</v>
      </c>
      <c r="D50" s="249"/>
      <c r="E50" s="249"/>
      <c r="F50" s="248" t="str">
        <f t="shared" si="0"/>
        <v>-</v>
      </c>
    </row>
    <row r="51" spans="1:6" x14ac:dyDescent="0.2">
      <c r="A51" s="250" t="s">
        <v>541</v>
      </c>
      <c r="B51" s="244" t="s">
        <v>1234</v>
      </c>
      <c r="C51" s="245">
        <v>40</v>
      </c>
      <c r="D51" s="246">
        <f>SUM(D52:D55)-D56</f>
        <v>4148</v>
      </c>
      <c r="E51" s="247">
        <f>SUM(E52:E55)-E56</f>
        <v>4148</v>
      </c>
      <c r="F51" s="248">
        <f t="shared" si="0"/>
        <v>100</v>
      </c>
    </row>
    <row r="52" spans="1:6" x14ac:dyDescent="0.2">
      <c r="A52" s="243" t="s">
        <v>542</v>
      </c>
      <c r="B52" s="244" t="s">
        <v>561</v>
      </c>
      <c r="C52" s="245">
        <v>41</v>
      </c>
      <c r="D52" s="249"/>
      <c r="E52" s="249"/>
      <c r="F52" s="248" t="str">
        <f t="shared" si="0"/>
        <v>-</v>
      </c>
    </row>
    <row r="53" spans="1:6" x14ac:dyDescent="0.2">
      <c r="A53" s="243" t="s">
        <v>874</v>
      </c>
      <c r="B53" s="244" t="s">
        <v>875</v>
      </c>
      <c r="C53" s="245">
        <v>42</v>
      </c>
      <c r="D53" s="249">
        <v>4148</v>
      </c>
      <c r="E53" s="249">
        <v>4148</v>
      </c>
      <c r="F53" s="248">
        <f t="shared" si="0"/>
        <v>100</v>
      </c>
    </row>
    <row r="54" spans="1:6" x14ac:dyDescent="0.2">
      <c r="A54" s="243" t="s">
        <v>876</v>
      </c>
      <c r="B54" s="244" t="s">
        <v>601</v>
      </c>
      <c r="C54" s="245">
        <v>43</v>
      </c>
      <c r="D54" s="249"/>
      <c r="E54" s="249"/>
      <c r="F54" s="248" t="str">
        <f t="shared" si="0"/>
        <v>-</v>
      </c>
    </row>
    <row r="55" spans="1:6" x14ac:dyDescent="0.2">
      <c r="A55" s="243" t="s">
        <v>877</v>
      </c>
      <c r="B55" s="244" t="s">
        <v>602</v>
      </c>
      <c r="C55" s="245">
        <v>44</v>
      </c>
      <c r="D55" s="249"/>
      <c r="E55" s="249"/>
      <c r="F55" s="248" t="str">
        <f t="shared" si="0"/>
        <v>-</v>
      </c>
    </row>
    <row r="56" spans="1:6" x14ac:dyDescent="0.2">
      <c r="A56" s="243" t="s">
        <v>878</v>
      </c>
      <c r="B56" s="244" t="s">
        <v>879</v>
      </c>
      <c r="C56" s="245">
        <v>45</v>
      </c>
      <c r="D56" s="249"/>
      <c r="E56" s="249"/>
      <c r="F56" s="248" t="str">
        <f t="shared" si="0"/>
        <v>-</v>
      </c>
    </row>
    <row r="57" spans="1:6" x14ac:dyDescent="0.2">
      <c r="A57" s="243" t="s">
        <v>880</v>
      </c>
      <c r="B57" s="244" t="s">
        <v>881</v>
      </c>
      <c r="C57" s="245">
        <v>46</v>
      </c>
      <c r="D57" s="249"/>
      <c r="E57" s="249"/>
      <c r="F57" s="248" t="str">
        <f t="shared" si="0"/>
        <v>-</v>
      </c>
    </row>
    <row r="58" spans="1:6" x14ac:dyDescent="0.2">
      <c r="A58" s="243" t="s">
        <v>882</v>
      </c>
      <c r="B58" s="244" t="s">
        <v>1235</v>
      </c>
      <c r="C58" s="245">
        <v>47</v>
      </c>
      <c r="D58" s="246">
        <f>SUM(D59:D60)-D61</f>
        <v>0</v>
      </c>
      <c r="E58" s="247">
        <f>SUM(E59:E60)-E61</f>
        <v>0</v>
      </c>
      <c r="F58" s="248" t="str">
        <f t="shared" si="0"/>
        <v>-</v>
      </c>
    </row>
    <row r="59" spans="1:6" x14ac:dyDescent="0.2">
      <c r="A59" s="243" t="s">
        <v>883</v>
      </c>
      <c r="B59" s="244" t="s">
        <v>884</v>
      </c>
      <c r="C59" s="245">
        <v>48</v>
      </c>
      <c r="D59" s="249"/>
      <c r="E59" s="249"/>
      <c r="F59" s="248" t="str">
        <f t="shared" si="0"/>
        <v>-</v>
      </c>
    </row>
    <row r="60" spans="1:6" x14ac:dyDescent="0.2">
      <c r="A60" s="243" t="s">
        <v>885</v>
      </c>
      <c r="B60" s="244" t="s">
        <v>2876</v>
      </c>
      <c r="C60" s="245">
        <v>49</v>
      </c>
      <c r="D60" s="249">
        <v>186751</v>
      </c>
      <c r="E60" s="249">
        <v>192001</v>
      </c>
      <c r="F60" s="248">
        <f t="shared" si="0"/>
        <v>102.81122992647964</v>
      </c>
    </row>
    <row r="61" spans="1:6" x14ac:dyDescent="0.2">
      <c r="A61" s="243" t="s">
        <v>886</v>
      </c>
      <c r="B61" s="244" t="s">
        <v>3435</v>
      </c>
      <c r="C61" s="245">
        <v>50</v>
      </c>
      <c r="D61" s="249">
        <v>186751</v>
      </c>
      <c r="E61" s="249">
        <v>192001</v>
      </c>
      <c r="F61" s="248">
        <f t="shared" si="0"/>
        <v>102.81122992647964</v>
      </c>
    </row>
    <row r="62" spans="1:6" x14ac:dyDescent="0.2">
      <c r="A62" s="243" t="s">
        <v>3436</v>
      </c>
      <c r="B62" s="244" t="s">
        <v>1236</v>
      </c>
      <c r="C62" s="245">
        <v>51</v>
      </c>
      <c r="D62" s="247">
        <f>SUM(D63:D68)</f>
        <v>0</v>
      </c>
      <c r="E62" s="247">
        <f>SUM(E63:E68)</f>
        <v>0</v>
      </c>
      <c r="F62" s="248" t="str">
        <f t="shared" si="0"/>
        <v>-</v>
      </c>
    </row>
    <row r="63" spans="1:6" x14ac:dyDescent="0.2">
      <c r="A63" s="243" t="s">
        <v>3437</v>
      </c>
      <c r="B63" s="244" t="s">
        <v>3438</v>
      </c>
      <c r="C63" s="245">
        <v>52</v>
      </c>
      <c r="D63" s="249"/>
      <c r="E63" s="249"/>
      <c r="F63" s="248" t="str">
        <f t="shared" si="0"/>
        <v>-</v>
      </c>
    </row>
    <row r="64" spans="1:6" x14ac:dyDescent="0.2">
      <c r="A64" s="243" t="s">
        <v>3439</v>
      </c>
      <c r="B64" s="244" t="s">
        <v>3440</v>
      </c>
      <c r="C64" s="245">
        <v>53</v>
      </c>
      <c r="D64" s="249"/>
      <c r="E64" s="249"/>
      <c r="F64" s="248" t="str">
        <f t="shared" si="0"/>
        <v>-</v>
      </c>
    </row>
    <row r="65" spans="1:6" x14ac:dyDescent="0.2">
      <c r="A65" s="243" t="s">
        <v>3441</v>
      </c>
      <c r="B65" s="244" t="s">
        <v>3442</v>
      </c>
      <c r="C65" s="245">
        <v>54</v>
      </c>
      <c r="D65" s="249"/>
      <c r="E65" s="249"/>
      <c r="F65" s="248" t="str">
        <f t="shared" si="0"/>
        <v>-</v>
      </c>
    </row>
    <row r="66" spans="1:6" x14ac:dyDescent="0.2">
      <c r="A66" s="243" t="s">
        <v>3443</v>
      </c>
      <c r="B66" s="244" t="s">
        <v>3444</v>
      </c>
      <c r="C66" s="245">
        <v>55</v>
      </c>
      <c r="D66" s="249"/>
      <c r="E66" s="249"/>
      <c r="F66" s="248" t="str">
        <f t="shared" si="0"/>
        <v>-</v>
      </c>
    </row>
    <row r="67" spans="1:6" x14ac:dyDescent="0.2">
      <c r="A67" s="243" t="s">
        <v>3445</v>
      </c>
      <c r="B67" s="244" t="s">
        <v>3446</v>
      </c>
      <c r="C67" s="245">
        <v>56</v>
      </c>
      <c r="D67" s="249"/>
      <c r="E67" s="249"/>
      <c r="F67" s="248" t="str">
        <f t="shared" si="0"/>
        <v>-</v>
      </c>
    </row>
    <row r="68" spans="1:6" x14ac:dyDescent="0.2">
      <c r="A68" s="251" t="s">
        <v>3447</v>
      </c>
      <c r="B68" s="244" t="s">
        <v>2877</v>
      </c>
      <c r="C68" s="245">
        <v>57</v>
      </c>
      <c r="D68" s="249"/>
      <c r="E68" s="249"/>
      <c r="F68" s="248" t="str">
        <f t="shared" si="0"/>
        <v>-</v>
      </c>
    </row>
    <row r="69" spans="1:6" x14ac:dyDescent="0.2">
      <c r="A69" s="251" t="s">
        <v>3448</v>
      </c>
      <c r="B69" s="244" t="s">
        <v>1237</v>
      </c>
      <c r="C69" s="245">
        <v>58</v>
      </c>
      <c r="D69" s="247">
        <f>SUM(D70:D73)</f>
        <v>0</v>
      </c>
      <c r="E69" s="247">
        <f>SUM(E70:E73)</f>
        <v>0</v>
      </c>
      <c r="F69" s="248" t="str">
        <f t="shared" si="0"/>
        <v>-</v>
      </c>
    </row>
    <row r="70" spans="1:6" x14ac:dyDescent="0.2">
      <c r="A70" s="251" t="s">
        <v>3449</v>
      </c>
      <c r="B70" s="244" t="s">
        <v>3450</v>
      </c>
      <c r="C70" s="245">
        <v>59</v>
      </c>
      <c r="D70" s="249"/>
      <c r="E70" s="249"/>
      <c r="F70" s="248" t="str">
        <f t="shared" si="0"/>
        <v>-</v>
      </c>
    </row>
    <row r="71" spans="1:6" x14ac:dyDescent="0.2">
      <c r="A71" s="251" t="s">
        <v>3451</v>
      </c>
      <c r="B71" s="244" t="s">
        <v>3452</v>
      </c>
      <c r="C71" s="245">
        <v>60</v>
      </c>
      <c r="D71" s="249"/>
      <c r="E71" s="249"/>
      <c r="F71" s="248" t="str">
        <f t="shared" si="0"/>
        <v>-</v>
      </c>
    </row>
    <row r="72" spans="1:6" x14ac:dyDescent="0.2">
      <c r="A72" s="251" t="s">
        <v>1410</v>
      </c>
      <c r="B72" s="244" t="s">
        <v>1238</v>
      </c>
      <c r="C72" s="245">
        <v>61</v>
      </c>
      <c r="D72" s="249"/>
      <c r="E72" s="249"/>
      <c r="F72" s="248" t="str">
        <f t="shared" si="0"/>
        <v>-</v>
      </c>
    </row>
    <row r="73" spans="1:6" x14ac:dyDescent="0.2">
      <c r="A73" s="251" t="s">
        <v>3453</v>
      </c>
      <c r="B73" s="244" t="s">
        <v>3454</v>
      </c>
      <c r="C73" s="245">
        <v>62</v>
      </c>
      <c r="D73" s="249"/>
      <c r="E73" s="249"/>
      <c r="F73" s="248" t="str">
        <f t="shared" si="0"/>
        <v>-</v>
      </c>
    </row>
    <row r="74" spans="1:6" x14ac:dyDescent="0.2">
      <c r="A74" s="251" t="s">
        <v>3455</v>
      </c>
      <c r="B74" s="244" t="s">
        <v>3593</v>
      </c>
      <c r="C74" s="245">
        <v>63</v>
      </c>
      <c r="D74" s="247">
        <f>D75+D84+D92+D123+D139+D151+D168+D169</f>
        <v>346545</v>
      </c>
      <c r="E74" s="247">
        <f>E75+E84+E92+E123+E139+E151+E168+E169</f>
        <v>310999</v>
      </c>
      <c r="F74" s="248">
        <f t="shared" si="0"/>
        <v>89.742746252290473</v>
      </c>
    </row>
    <row r="75" spans="1:6" x14ac:dyDescent="0.2">
      <c r="A75" s="251" t="s">
        <v>1749</v>
      </c>
      <c r="B75" s="244" t="s">
        <v>3696</v>
      </c>
      <c r="C75" s="245">
        <v>64</v>
      </c>
      <c r="D75" s="247">
        <f>+D76+D81+D82+D83</f>
        <v>85673</v>
      </c>
      <c r="E75" s="247">
        <f>+E76+E81+E82+E83</f>
        <v>64240</v>
      </c>
      <c r="F75" s="248">
        <f t="shared" si="0"/>
        <v>74.982783373991808</v>
      </c>
    </row>
    <row r="76" spans="1:6" x14ac:dyDescent="0.2">
      <c r="A76" s="243" t="s">
        <v>3456</v>
      </c>
      <c r="B76" s="253" t="s">
        <v>3594</v>
      </c>
      <c r="C76" s="245">
        <v>65</v>
      </c>
      <c r="D76" s="247">
        <f>SUM(D77:D80)</f>
        <v>83346</v>
      </c>
      <c r="E76" s="247">
        <f>SUM(E77:E80)</f>
        <v>62064</v>
      </c>
      <c r="F76" s="248">
        <f t="shared" ref="F76:F139" si="1">IF(D76&gt;0,IF(E76/D76&gt;=100,"&gt;&gt;100",E76/D76*100),"-")</f>
        <v>74.465481246850473</v>
      </c>
    </row>
    <row r="77" spans="1:6" x14ac:dyDescent="0.2">
      <c r="A77" s="243" t="s">
        <v>3595</v>
      </c>
      <c r="B77" s="244" t="s">
        <v>3596</v>
      </c>
      <c r="C77" s="245">
        <v>66</v>
      </c>
      <c r="D77" s="249"/>
      <c r="E77" s="249"/>
      <c r="F77" s="248" t="str">
        <f t="shared" si="1"/>
        <v>-</v>
      </c>
    </row>
    <row r="78" spans="1:6" x14ac:dyDescent="0.2">
      <c r="A78" s="243" t="s">
        <v>3597</v>
      </c>
      <c r="B78" s="244" t="s">
        <v>3598</v>
      </c>
      <c r="C78" s="245">
        <v>67</v>
      </c>
      <c r="D78" s="249">
        <v>83346</v>
      </c>
      <c r="E78" s="249">
        <v>62064</v>
      </c>
      <c r="F78" s="248">
        <f t="shared" si="1"/>
        <v>74.465481246850473</v>
      </c>
    </row>
    <row r="79" spans="1:6" x14ac:dyDescent="0.2">
      <c r="A79" s="243" t="s">
        <v>3599</v>
      </c>
      <c r="B79" s="244" t="s">
        <v>3600</v>
      </c>
      <c r="C79" s="245">
        <v>68</v>
      </c>
      <c r="D79" s="249"/>
      <c r="E79" s="249"/>
      <c r="F79" s="248" t="str">
        <f t="shared" si="1"/>
        <v>-</v>
      </c>
    </row>
    <row r="80" spans="1:6" x14ac:dyDescent="0.2">
      <c r="A80" s="243" t="s">
        <v>3601</v>
      </c>
      <c r="B80" s="244" t="s">
        <v>3602</v>
      </c>
      <c r="C80" s="245">
        <v>69</v>
      </c>
      <c r="D80" s="249"/>
      <c r="E80" s="249"/>
      <c r="F80" s="248" t="str">
        <f t="shared" si="1"/>
        <v>-</v>
      </c>
    </row>
    <row r="81" spans="1:6" x14ac:dyDescent="0.2">
      <c r="A81" s="243" t="s">
        <v>1020</v>
      </c>
      <c r="B81" s="253" t="s">
        <v>1021</v>
      </c>
      <c r="C81" s="245">
        <v>70</v>
      </c>
      <c r="D81" s="249"/>
      <c r="E81" s="249"/>
      <c r="F81" s="248" t="str">
        <f t="shared" si="1"/>
        <v>-</v>
      </c>
    </row>
    <row r="82" spans="1:6" x14ac:dyDescent="0.2">
      <c r="A82" s="243" t="s">
        <v>1022</v>
      </c>
      <c r="B82" s="253" t="s">
        <v>1023</v>
      </c>
      <c r="C82" s="245">
        <v>71</v>
      </c>
      <c r="D82" s="249">
        <v>2327</v>
      </c>
      <c r="E82" s="249">
        <v>2176</v>
      </c>
      <c r="F82" s="248">
        <f t="shared" si="1"/>
        <v>93.510958315427587</v>
      </c>
    </row>
    <row r="83" spans="1:6" x14ac:dyDescent="0.2">
      <c r="A83" s="243" t="s">
        <v>1024</v>
      </c>
      <c r="B83" s="253" t="s">
        <v>1025</v>
      </c>
      <c r="C83" s="245">
        <v>72</v>
      </c>
      <c r="D83" s="249"/>
      <c r="E83" s="249"/>
      <c r="F83" s="248" t="str">
        <f t="shared" si="1"/>
        <v>-</v>
      </c>
    </row>
    <row r="84" spans="1:6" ht="24" x14ac:dyDescent="0.2">
      <c r="A84" s="243" t="s">
        <v>1026</v>
      </c>
      <c r="B84" s="244" t="s">
        <v>3695</v>
      </c>
      <c r="C84" s="245">
        <v>73</v>
      </c>
      <c r="D84" s="247">
        <f>+D85+SUM(D88:D91)</f>
        <v>1014</v>
      </c>
      <c r="E84" s="247">
        <f>+E85+SUM(E88:E91)</f>
        <v>2133</v>
      </c>
      <c r="F84" s="248">
        <f t="shared" si="1"/>
        <v>210.3550295857988</v>
      </c>
    </row>
    <row r="85" spans="1:6" x14ac:dyDescent="0.2">
      <c r="A85" s="243" t="s">
        <v>1027</v>
      </c>
      <c r="B85" s="253" t="s">
        <v>3603</v>
      </c>
      <c r="C85" s="245">
        <v>74</v>
      </c>
      <c r="D85" s="247">
        <f>SUM(D86:D87)</f>
        <v>0</v>
      </c>
      <c r="E85" s="247">
        <f>SUM(E86:E87)</f>
        <v>0</v>
      </c>
      <c r="F85" s="248" t="str">
        <f t="shared" si="1"/>
        <v>-</v>
      </c>
    </row>
    <row r="86" spans="1:6" x14ac:dyDescent="0.2">
      <c r="A86" s="243" t="s">
        <v>3604</v>
      </c>
      <c r="B86" s="244" t="s">
        <v>3605</v>
      </c>
      <c r="C86" s="245">
        <v>75</v>
      </c>
      <c r="D86" s="249"/>
      <c r="E86" s="249"/>
      <c r="F86" s="248" t="str">
        <f t="shared" si="1"/>
        <v>-</v>
      </c>
    </row>
    <row r="87" spans="1:6" x14ac:dyDescent="0.2">
      <c r="A87" s="243" t="s">
        <v>3606</v>
      </c>
      <c r="B87" s="244" t="s">
        <v>2291</v>
      </c>
      <c r="C87" s="245">
        <v>76</v>
      </c>
      <c r="D87" s="249"/>
      <c r="E87" s="249"/>
      <c r="F87" s="248" t="str">
        <f t="shared" si="1"/>
        <v>-</v>
      </c>
    </row>
    <row r="88" spans="1:6" x14ac:dyDescent="0.2">
      <c r="A88" s="243" t="s">
        <v>1028</v>
      </c>
      <c r="B88" s="253" t="s">
        <v>1029</v>
      </c>
      <c r="C88" s="245">
        <v>77</v>
      </c>
      <c r="D88" s="249"/>
      <c r="E88" s="249"/>
      <c r="F88" s="248" t="str">
        <f t="shared" si="1"/>
        <v>-</v>
      </c>
    </row>
    <row r="89" spans="1:6" x14ac:dyDescent="0.2">
      <c r="A89" s="243" t="s">
        <v>1030</v>
      </c>
      <c r="B89" s="253" t="s">
        <v>1031</v>
      </c>
      <c r="C89" s="245">
        <v>78</v>
      </c>
      <c r="D89" s="249"/>
      <c r="E89" s="249"/>
      <c r="F89" s="248" t="str">
        <f t="shared" si="1"/>
        <v>-</v>
      </c>
    </row>
    <row r="90" spans="1:6" x14ac:dyDescent="0.2">
      <c r="A90" s="243" t="s">
        <v>1032</v>
      </c>
      <c r="B90" s="253" t="s">
        <v>1033</v>
      </c>
      <c r="C90" s="245">
        <v>79</v>
      </c>
      <c r="D90" s="249"/>
      <c r="E90" s="249"/>
      <c r="F90" s="248" t="str">
        <f t="shared" si="1"/>
        <v>-</v>
      </c>
    </row>
    <row r="91" spans="1:6" x14ac:dyDescent="0.2">
      <c r="A91" s="243" t="s">
        <v>1034</v>
      </c>
      <c r="B91" s="253" t="s">
        <v>1035</v>
      </c>
      <c r="C91" s="245">
        <v>80</v>
      </c>
      <c r="D91" s="249">
        <v>1014</v>
      </c>
      <c r="E91" s="249">
        <v>2133</v>
      </c>
      <c r="F91" s="248">
        <f t="shared" si="1"/>
        <v>210.3550295857988</v>
      </c>
    </row>
    <row r="92" spans="1:6" x14ac:dyDescent="0.2">
      <c r="A92" s="243" t="s">
        <v>1036</v>
      </c>
      <c r="B92" s="244" t="s">
        <v>2292</v>
      </c>
      <c r="C92" s="245">
        <v>81</v>
      </c>
      <c r="D92" s="247">
        <f>D93+D111-D122</f>
        <v>0</v>
      </c>
      <c r="E92" s="247">
        <f>E93+E111-E122</f>
        <v>0</v>
      </c>
      <c r="F92" s="248" t="str">
        <f t="shared" si="1"/>
        <v>-</v>
      </c>
    </row>
    <row r="93" spans="1:6" x14ac:dyDescent="0.2">
      <c r="A93" s="243"/>
      <c r="B93" s="244" t="s">
        <v>2293</v>
      </c>
      <c r="C93" s="245">
        <v>82</v>
      </c>
      <c r="D93" s="247">
        <f>SUM(D94:D110)</f>
        <v>0</v>
      </c>
      <c r="E93" s="247">
        <f>SUM(E94:E110)</f>
        <v>0</v>
      </c>
      <c r="F93" s="248" t="str">
        <f t="shared" si="1"/>
        <v>-</v>
      </c>
    </row>
    <row r="94" spans="1:6" x14ac:dyDescent="0.2">
      <c r="A94" s="243" t="s">
        <v>1037</v>
      </c>
      <c r="B94" s="253" t="s">
        <v>1038</v>
      </c>
      <c r="C94" s="245">
        <v>83</v>
      </c>
      <c r="D94" s="249"/>
      <c r="E94" s="249"/>
      <c r="F94" s="248" t="str">
        <f t="shared" si="1"/>
        <v>-</v>
      </c>
    </row>
    <row r="95" spans="1:6" x14ac:dyDescent="0.2">
      <c r="A95" s="243" t="s">
        <v>246</v>
      </c>
      <c r="B95" s="253" t="s">
        <v>247</v>
      </c>
      <c r="C95" s="245">
        <v>84</v>
      </c>
      <c r="D95" s="249"/>
      <c r="E95" s="249"/>
      <c r="F95" s="248" t="str">
        <f t="shared" si="1"/>
        <v>-</v>
      </c>
    </row>
    <row r="96" spans="1:6" x14ac:dyDescent="0.2">
      <c r="A96" s="243" t="s">
        <v>248</v>
      </c>
      <c r="B96" s="253" t="s">
        <v>249</v>
      </c>
      <c r="C96" s="245">
        <v>85</v>
      </c>
      <c r="D96" s="249"/>
      <c r="E96" s="249"/>
      <c r="F96" s="248" t="str">
        <f t="shared" si="1"/>
        <v>-</v>
      </c>
    </row>
    <row r="97" spans="1:6" x14ac:dyDescent="0.2">
      <c r="A97" s="243" t="s">
        <v>250</v>
      </c>
      <c r="B97" s="253" t="s">
        <v>251</v>
      </c>
      <c r="C97" s="245">
        <v>86</v>
      </c>
      <c r="D97" s="249"/>
      <c r="E97" s="249"/>
      <c r="F97" s="248" t="str">
        <f t="shared" si="1"/>
        <v>-</v>
      </c>
    </row>
    <row r="98" spans="1:6" x14ac:dyDescent="0.2">
      <c r="A98" s="243" t="s">
        <v>2723</v>
      </c>
      <c r="B98" s="253" t="s">
        <v>2724</v>
      </c>
      <c r="C98" s="245">
        <v>87</v>
      </c>
      <c r="D98" s="249"/>
      <c r="E98" s="249"/>
      <c r="F98" s="248" t="str">
        <f t="shared" si="1"/>
        <v>-</v>
      </c>
    </row>
    <row r="99" spans="1:6" x14ac:dyDescent="0.2">
      <c r="A99" s="243" t="s">
        <v>252</v>
      </c>
      <c r="B99" s="253" t="s">
        <v>2341</v>
      </c>
      <c r="C99" s="245">
        <v>88</v>
      </c>
      <c r="D99" s="249"/>
      <c r="E99" s="249"/>
      <c r="F99" s="248" t="str">
        <f t="shared" si="1"/>
        <v>-</v>
      </c>
    </row>
    <row r="100" spans="1:6" x14ac:dyDescent="0.2">
      <c r="A100" s="243" t="s">
        <v>2342</v>
      </c>
      <c r="B100" s="253" t="s">
        <v>2343</v>
      </c>
      <c r="C100" s="245">
        <v>89</v>
      </c>
      <c r="D100" s="249"/>
      <c r="E100" s="249"/>
      <c r="F100" s="248" t="str">
        <f t="shared" si="1"/>
        <v>-</v>
      </c>
    </row>
    <row r="101" spans="1:6" x14ac:dyDescent="0.2">
      <c r="A101" s="243" t="s">
        <v>2344</v>
      </c>
      <c r="B101" s="253" t="s">
        <v>1335</v>
      </c>
      <c r="C101" s="245">
        <v>90</v>
      </c>
      <c r="D101" s="249"/>
      <c r="E101" s="249"/>
      <c r="F101" s="248" t="str">
        <f t="shared" si="1"/>
        <v>-</v>
      </c>
    </row>
    <row r="102" spans="1:6" x14ac:dyDescent="0.2">
      <c r="A102" s="243" t="s">
        <v>1336</v>
      </c>
      <c r="B102" s="253" t="s">
        <v>1337</v>
      </c>
      <c r="C102" s="245">
        <v>91</v>
      </c>
      <c r="D102" s="249"/>
      <c r="E102" s="249"/>
      <c r="F102" s="248" t="str">
        <f t="shared" si="1"/>
        <v>-</v>
      </c>
    </row>
    <row r="103" spans="1:6" x14ac:dyDescent="0.2">
      <c r="A103" s="243" t="s">
        <v>1338</v>
      </c>
      <c r="B103" s="253" t="s">
        <v>1339</v>
      </c>
      <c r="C103" s="245">
        <v>92</v>
      </c>
      <c r="D103" s="249"/>
      <c r="E103" s="249"/>
      <c r="F103" s="248" t="str">
        <f t="shared" si="1"/>
        <v>-</v>
      </c>
    </row>
    <row r="104" spans="1:6" x14ac:dyDescent="0.2">
      <c r="A104" s="243" t="s">
        <v>1340</v>
      </c>
      <c r="B104" s="253" t="s">
        <v>1341</v>
      </c>
      <c r="C104" s="245">
        <v>93</v>
      </c>
      <c r="D104" s="249"/>
      <c r="E104" s="249"/>
      <c r="F104" s="248" t="str">
        <f t="shared" si="1"/>
        <v>-</v>
      </c>
    </row>
    <row r="105" spans="1:6" x14ac:dyDescent="0.2">
      <c r="A105" s="243" t="s">
        <v>1342</v>
      </c>
      <c r="B105" s="253" t="s">
        <v>1343</v>
      </c>
      <c r="C105" s="245">
        <v>94</v>
      </c>
      <c r="D105" s="249"/>
      <c r="E105" s="249"/>
      <c r="F105" s="248" t="str">
        <f t="shared" si="1"/>
        <v>-</v>
      </c>
    </row>
    <row r="106" spans="1:6" x14ac:dyDescent="0.2">
      <c r="A106" s="243" t="s">
        <v>1344</v>
      </c>
      <c r="B106" s="253" t="s">
        <v>1345</v>
      </c>
      <c r="C106" s="245">
        <v>95</v>
      </c>
      <c r="D106" s="249"/>
      <c r="E106" s="249"/>
      <c r="F106" s="248" t="str">
        <f t="shared" si="1"/>
        <v>-</v>
      </c>
    </row>
    <row r="107" spans="1:6" x14ac:dyDescent="0.2">
      <c r="A107" s="243" t="s">
        <v>1346</v>
      </c>
      <c r="B107" s="253" t="s">
        <v>1347</v>
      </c>
      <c r="C107" s="245">
        <v>96</v>
      </c>
      <c r="D107" s="249"/>
      <c r="E107" s="249"/>
      <c r="F107" s="248" t="str">
        <f t="shared" si="1"/>
        <v>-</v>
      </c>
    </row>
    <row r="108" spans="1:6" x14ac:dyDescent="0.2">
      <c r="A108" s="243" t="s">
        <v>1348</v>
      </c>
      <c r="B108" s="253" t="s">
        <v>1349</v>
      </c>
      <c r="C108" s="245">
        <v>97</v>
      </c>
      <c r="D108" s="249"/>
      <c r="E108" s="249"/>
      <c r="F108" s="248" t="str">
        <f t="shared" si="1"/>
        <v>-</v>
      </c>
    </row>
    <row r="109" spans="1:6" x14ac:dyDescent="0.2">
      <c r="A109" s="243" t="s">
        <v>1350</v>
      </c>
      <c r="B109" s="253" t="s">
        <v>2282</v>
      </c>
      <c r="C109" s="245">
        <v>98</v>
      </c>
      <c r="D109" s="249"/>
      <c r="E109" s="249"/>
      <c r="F109" s="248" t="str">
        <f t="shared" si="1"/>
        <v>-</v>
      </c>
    </row>
    <row r="110" spans="1:6" x14ac:dyDescent="0.2">
      <c r="A110" s="243" t="s">
        <v>2283</v>
      </c>
      <c r="B110" s="253" t="s">
        <v>2284</v>
      </c>
      <c r="C110" s="245">
        <v>99</v>
      </c>
      <c r="D110" s="249"/>
      <c r="E110" s="249"/>
      <c r="F110" s="248" t="str">
        <f t="shared" si="1"/>
        <v>-</v>
      </c>
    </row>
    <row r="111" spans="1:6" x14ac:dyDescent="0.2">
      <c r="A111" s="243"/>
      <c r="B111" s="244" t="s">
        <v>2294</v>
      </c>
      <c r="C111" s="245">
        <v>100</v>
      </c>
      <c r="D111" s="247">
        <f>SUM(D112:D121)</f>
        <v>0</v>
      </c>
      <c r="E111" s="247">
        <f>SUM(E112:E121)</f>
        <v>0</v>
      </c>
      <c r="F111" s="248" t="str">
        <f t="shared" si="1"/>
        <v>-</v>
      </c>
    </row>
    <row r="112" spans="1:6" x14ac:dyDescent="0.2">
      <c r="A112" s="243" t="s">
        <v>2725</v>
      </c>
      <c r="B112" s="253" t="s">
        <v>2726</v>
      </c>
      <c r="C112" s="245">
        <v>101</v>
      </c>
      <c r="D112" s="249"/>
      <c r="E112" s="249"/>
      <c r="F112" s="248" t="str">
        <f t="shared" si="1"/>
        <v>-</v>
      </c>
    </row>
    <row r="113" spans="1:6" x14ac:dyDescent="0.2">
      <c r="A113" s="243" t="s">
        <v>3106</v>
      </c>
      <c r="B113" s="253" t="s">
        <v>3107</v>
      </c>
      <c r="C113" s="245">
        <v>102</v>
      </c>
      <c r="D113" s="249"/>
      <c r="E113" s="249"/>
      <c r="F113" s="248" t="str">
        <f t="shared" si="1"/>
        <v>-</v>
      </c>
    </row>
    <row r="114" spans="1:6" x14ac:dyDescent="0.2">
      <c r="A114" s="243" t="s">
        <v>3108</v>
      </c>
      <c r="B114" s="253" t="s">
        <v>3109</v>
      </c>
      <c r="C114" s="245">
        <v>103</v>
      </c>
      <c r="D114" s="249"/>
      <c r="E114" s="249"/>
      <c r="F114" s="248" t="str">
        <f t="shared" si="1"/>
        <v>-</v>
      </c>
    </row>
    <row r="115" spans="1:6" x14ac:dyDescent="0.2">
      <c r="A115" s="243" t="s">
        <v>3110</v>
      </c>
      <c r="B115" s="253" t="s">
        <v>3111</v>
      </c>
      <c r="C115" s="245">
        <v>104</v>
      </c>
      <c r="D115" s="249"/>
      <c r="E115" s="249"/>
      <c r="F115" s="248" t="str">
        <f t="shared" si="1"/>
        <v>-</v>
      </c>
    </row>
    <row r="116" spans="1:6" x14ac:dyDescent="0.2">
      <c r="A116" s="243" t="s">
        <v>2727</v>
      </c>
      <c r="B116" s="253" t="s">
        <v>2695</v>
      </c>
      <c r="C116" s="245">
        <v>105</v>
      </c>
      <c r="D116" s="249"/>
      <c r="E116" s="249"/>
      <c r="F116" s="248" t="str">
        <f t="shared" si="1"/>
        <v>-</v>
      </c>
    </row>
    <row r="117" spans="1:6" x14ac:dyDescent="0.2">
      <c r="A117" s="243" t="s">
        <v>3112</v>
      </c>
      <c r="B117" s="253" t="s">
        <v>3113</v>
      </c>
      <c r="C117" s="245">
        <v>106</v>
      </c>
      <c r="D117" s="249"/>
      <c r="E117" s="249"/>
      <c r="F117" s="248" t="str">
        <f t="shared" si="1"/>
        <v>-</v>
      </c>
    </row>
    <row r="118" spans="1:6" x14ac:dyDescent="0.2">
      <c r="A118" s="243" t="s">
        <v>3114</v>
      </c>
      <c r="B118" s="253" t="s">
        <v>3115</v>
      </c>
      <c r="C118" s="245">
        <v>107</v>
      </c>
      <c r="D118" s="249"/>
      <c r="E118" s="249"/>
      <c r="F118" s="248" t="str">
        <f t="shared" si="1"/>
        <v>-</v>
      </c>
    </row>
    <row r="119" spans="1:6" x14ac:dyDescent="0.2">
      <c r="A119" s="243" t="s">
        <v>3116</v>
      </c>
      <c r="B119" s="253" t="s">
        <v>3117</v>
      </c>
      <c r="C119" s="245">
        <v>108</v>
      </c>
      <c r="D119" s="249"/>
      <c r="E119" s="249"/>
      <c r="F119" s="248" t="str">
        <f t="shared" si="1"/>
        <v>-</v>
      </c>
    </row>
    <row r="120" spans="1:6" x14ac:dyDescent="0.2">
      <c r="A120" s="243" t="s">
        <v>3118</v>
      </c>
      <c r="B120" s="253" t="s">
        <v>3119</v>
      </c>
      <c r="C120" s="245">
        <v>109</v>
      </c>
      <c r="D120" s="249"/>
      <c r="E120" s="249"/>
      <c r="F120" s="248" t="str">
        <f t="shared" si="1"/>
        <v>-</v>
      </c>
    </row>
    <row r="121" spans="1:6" x14ac:dyDescent="0.2">
      <c r="A121" s="243" t="s">
        <v>3120</v>
      </c>
      <c r="B121" s="253" t="s">
        <v>3121</v>
      </c>
      <c r="C121" s="245">
        <v>110</v>
      </c>
      <c r="D121" s="249"/>
      <c r="E121" s="249"/>
      <c r="F121" s="248" t="str">
        <f t="shared" si="1"/>
        <v>-</v>
      </c>
    </row>
    <row r="122" spans="1:6" x14ac:dyDescent="0.2">
      <c r="A122" s="243" t="s">
        <v>2696</v>
      </c>
      <c r="B122" s="253" t="s">
        <v>2697</v>
      </c>
      <c r="C122" s="245">
        <v>111</v>
      </c>
      <c r="D122" s="249"/>
      <c r="E122" s="249"/>
      <c r="F122" s="248" t="str">
        <f t="shared" si="1"/>
        <v>-</v>
      </c>
    </row>
    <row r="123" spans="1:6" x14ac:dyDescent="0.2">
      <c r="A123" s="243" t="s">
        <v>2698</v>
      </c>
      <c r="B123" s="244" t="s">
        <v>2295</v>
      </c>
      <c r="C123" s="245">
        <v>112</v>
      </c>
      <c r="D123" s="247">
        <f>D124+D131-D138</f>
        <v>0</v>
      </c>
      <c r="E123" s="247">
        <f>E124+E131-E138</f>
        <v>0</v>
      </c>
      <c r="F123" s="248" t="str">
        <f t="shared" si="1"/>
        <v>-</v>
      </c>
    </row>
    <row r="124" spans="1:6" x14ac:dyDescent="0.2">
      <c r="A124" s="243"/>
      <c r="B124" s="244" t="s">
        <v>2296</v>
      </c>
      <c r="C124" s="245">
        <v>113</v>
      </c>
      <c r="D124" s="247">
        <f>SUM(D125:D130)</f>
        <v>0</v>
      </c>
      <c r="E124" s="247">
        <f>SUM(E125:E130)</f>
        <v>0</v>
      </c>
      <c r="F124" s="248" t="str">
        <f t="shared" si="1"/>
        <v>-</v>
      </c>
    </row>
    <row r="125" spans="1:6" x14ac:dyDescent="0.2">
      <c r="A125" s="243" t="s">
        <v>2699</v>
      </c>
      <c r="B125" s="244" t="s">
        <v>2700</v>
      </c>
      <c r="C125" s="245">
        <v>114</v>
      </c>
      <c r="D125" s="249"/>
      <c r="E125" s="249"/>
      <c r="F125" s="248" t="str">
        <f t="shared" si="1"/>
        <v>-</v>
      </c>
    </row>
    <row r="126" spans="1:6" x14ac:dyDescent="0.2">
      <c r="A126" s="243" t="s">
        <v>2701</v>
      </c>
      <c r="B126" s="244" t="s">
        <v>2702</v>
      </c>
      <c r="C126" s="245">
        <v>115</v>
      </c>
      <c r="D126" s="249"/>
      <c r="E126" s="249"/>
      <c r="F126" s="248" t="str">
        <f t="shared" si="1"/>
        <v>-</v>
      </c>
    </row>
    <row r="127" spans="1:6" x14ac:dyDescent="0.2">
      <c r="A127" s="243" t="s">
        <v>2703</v>
      </c>
      <c r="B127" s="244" t="s">
        <v>2704</v>
      </c>
      <c r="C127" s="245">
        <v>116</v>
      </c>
      <c r="D127" s="249"/>
      <c r="E127" s="249"/>
      <c r="F127" s="248" t="str">
        <f t="shared" si="1"/>
        <v>-</v>
      </c>
    </row>
    <row r="128" spans="1:6" x14ac:dyDescent="0.2">
      <c r="A128" s="243" t="s">
        <v>2705</v>
      </c>
      <c r="B128" s="244" t="s">
        <v>2706</v>
      </c>
      <c r="C128" s="245">
        <v>117</v>
      </c>
      <c r="D128" s="249"/>
      <c r="E128" s="249"/>
      <c r="F128" s="248" t="str">
        <f t="shared" si="1"/>
        <v>-</v>
      </c>
    </row>
    <row r="129" spans="1:6" x14ac:dyDescent="0.2">
      <c r="A129" s="243" t="s">
        <v>2707</v>
      </c>
      <c r="B129" s="244" t="s">
        <v>2708</v>
      </c>
      <c r="C129" s="245">
        <v>118</v>
      </c>
      <c r="D129" s="249"/>
      <c r="E129" s="249"/>
      <c r="F129" s="248" t="str">
        <f t="shared" si="1"/>
        <v>-</v>
      </c>
    </row>
    <row r="130" spans="1:6" x14ac:dyDescent="0.2">
      <c r="A130" s="243" t="s">
        <v>2709</v>
      </c>
      <c r="B130" s="244" t="s">
        <v>4183</v>
      </c>
      <c r="C130" s="245">
        <v>119</v>
      </c>
      <c r="D130" s="249"/>
      <c r="E130" s="249"/>
      <c r="F130" s="248" t="str">
        <f t="shared" si="1"/>
        <v>-</v>
      </c>
    </row>
    <row r="131" spans="1:6" x14ac:dyDescent="0.2">
      <c r="A131" s="243"/>
      <c r="B131" s="244" t="s">
        <v>2297</v>
      </c>
      <c r="C131" s="245">
        <v>120</v>
      </c>
      <c r="D131" s="247">
        <f>SUM(D132:D137)</f>
        <v>0</v>
      </c>
      <c r="E131" s="247">
        <f>SUM(E132:E137)</f>
        <v>0</v>
      </c>
      <c r="F131" s="248" t="str">
        <f t="shared" si="1"/>
        <v>-</v>
      </c>
    </row>
    <row r="132" spans="1:6" x14ac:dyDescent="0.2">
      <c r="A132" s="243" t="s">
        <v>4184</v>
      </c>
      <c r="B132" s="244" t="s">
        <v>2700</v>
      </c>
      <c r="C132" s="245">
        <v>121</v>
      </c>
      <c r="D132" s="249"/>
      <c r="E132" s="249"/>
      <c r="F132" s="248" t="str">
        <f t="shared" si="1"/>
        <v>-</v>
      </c>
    </row>
    <row r="133" spans="1:6" x14ac:dyDescent="0.2">
      <c r="A133" s="243" t="s">
        <v>4185</v>
      </c>
      <c r="B133" s="244" t="s">
        <v>2702</v>
      </c>
      <c r="C133" s="245">
        <v>122</v>
      </c>
      <c r="D133" s="249"/>
      <c r="E133" s="249"/>
      <c r="F133" s="248" t="str">
        <f t="shared" si="1"/>
        <v>-</v>
      </c>
    </row>
    <row r="134" spans="1:6" x14ac:dyDescent="0.2">
      <c r="A134" s="243" t="s">
        <v>4186</v>
      </c>
      <c r="B134" s="244" t="s">
        <v>2704</v>
      </c>
      <c r="C134" s="245">
        <v>123</v>
      </c>
      <c r="D134" s="249"/>
      <c r="E134" s="249"/>
      <c r="F134" s="248" t="str">
        <f t="shared" si="1"/>
        <v>-</v>
      </c>
    </row>
    <row r="135" spans="1:6" x14ac:dyDescent="0.2">
      <c r="A135" s="243" t="s">
        <v>4187</v>
      </c>
      <c r="B135" s="244" t="s">
        <v>2706</v>
      </c>
      <c r="C135" s="245">
        <v>124</v>
      </c>
      <c r="D135" s="249"/>
      <c r="E135" s="249"/>
      <c r="F135" s="248" t="str">
        <f t="shared" si="1"/>
        <v>-</v>
      </c>
    </row>
    <row r="136" spans="1:6" x14ac:dyDescent="0.2">
      <c r="A136" s="243" t="s">
        <v>4188</v>
      </c>
      <c r="B136" s="244" t="s">
        <v>2708</v>
      </c>
      <c r="C136" s="245">
        <v>125</v>
      </c>
      <c r="D136" s="249"/>
      <c r="E136" s="249"/>
      <c r="F136" s="248" t="str">
        <f t="shared" si="1"/>
        <v>-</v>
      </c>
    </row>
    <row r="137" spans="1:6" x14ac:dyDescent="0.2">
      <c r="A137" s="243" t="s">
        <v>4189</v>
      </c>
      <c r="B137" s="244" t="s">
        <v>4183</v>
      </c>
      <c r="C137" s="245">
        <v>126</v>
      </c>
      <c r="D137" s="249"/>
      <c r="E137" s="249"/>
      <c r="F137" s="248" t="str">
        <f t="shared" si="1"/>
        <v>-</v>
      </c>
    </row>
    <row r="138" spans="1:6" x14ac:dyDescent="0.2">
      <c r="A138" s="243" t="s">
        <v>510</v>
      </c>
      <c r="B138" s="244" t="s">
        <v>511</v>
      </c>
      <c r="C138" s="245">
        <v>127</v>
      </c>
      <c r="D138" s="249"/>
      <c r="E138" s="249"/>
      <c r="F138" s="248" t="str">
        <f t="shared" si="1"/>
        <v>-</v>
      </c>
    </row>
    <row r="139" spans="1:6" x14ac:dyDescent="0.2">
      <c r="A139" s="243" t="s">
        <v>512</v>
      </c>
      <c r="B139" s="244" t="s">
        <v>2298</v>
      </c>
      <c r="C139" s="245">
        <v>128</v>
      </c>
      <c r="D139" s="247">
        <f>D140+D147-D150</f>
        <v>0</v>
      </c>
      <c r="E139" s="247">
        <f>E140+E147-E150</f>
        <v>0</v>
      </c>
      <c r="F139" s="248" t="str">
        <f t="shared" si="1"/>
        <v>-</v>
      </c>
    </row>
    <row r="140" spans="1:6" x14ac:dyDescent="0.2">
      <c r="A140" s="243"/>
      <c r="B140" s="244" t="s">
        <v>2299</v>
      </c>
      <c r="C140" s="245">
        <v>129</v>
      </c>
      <c r="D140" s="247">
        <f>SUM(D141:D146)</f>
        <v>0</v>
      </c>
      <c r="E140" s="247">
        <f>SUM(E141:E146)</f>
        <v>0</v>
      </c>
      <c r="F140" s="248" t="str">
        <f t="shared" ref="F140:F203" si="2">IF(D140&gt;0,IF(E140/D140&gt;=100,"&gt;&gt;100",E140/D140*100),"-")</f>
        <v>-</v>
      </c>
    </row>
    <row r="141" spans="1:6" x14ac:dyDescent="0.2">
      <c r="A141" s="243" t="s">
        <v>3122</v>
      </c>
      <c r="B141" s="244" t="s">
        <v>2187</v>
      </c>
      <c r="C141" s="245">
        <v>130</v>
      </c>
      <c r="D141" s="249"/>
      <c r="E141" s="249"/>
      <c r="F141" s="248" t="str">
        <f t="shared" si="2"/>
        <v>-</v>
      </c>
    </row>
    <row r="142" spans="1:6" x14ac:dyDescent="0.2">
      <c r="A142" s="243" t="s">
        <v>3123</v>
      </c>
      <c r="B142" s="244" t="s">
        <v>2188</v>
      </c>
      <c r="C142" s="245">
        <v>131</v>
      </c>
      <c r="D142" s="249"/>
      <c r="E142" s="249"/>
      <c r="F142" s="248" t="str">
        <f t="shared" si="2"/>
        <v>-</v>
      </c>
    </row>
    <row r="143" spans="1:6" x14ac:dyDescent="0.2">
      <c r="A143" s="243" t="s">
        <v>3124</v>
      </c>
      <c r="B143" s="253" t="s">
        <v>3746</v>
      </c>
      <c r="C143" s="245">
        <v>132</v>
      </c>
      <c r="D143" s="249"/>
      <c r="E143" s="249"/>
      <c r="F143" s="248" t="str">
        <f t="shared" si="2"/>
        <v>-</v>
      </c>
    </row>
    <row r="144" spans="1:6" x14ac:dyDescent="0.2">
      <c r="A144" s="243" t="s">
        <v>513</v>
      </c>
      <c r="B144" s="253" t="s">
        <v>1827</v>
      </c>
      <c r="C144" s="245">
        <v>133</v>
      </c>
      <c r="D144" s="249"/>
      <c r="E144" s="249"/>
      <c r="F144" s="248" t="str">
        <f t="shared" si="2"/>
        <v>-</v>
      </c>
    </row>
    <row r="145" spans="1:6" x14ac:dyDescent="0.2">
      <c r="A145" s="243" t="s">
        <v>514</v>
      </c>
      <c r="B145" s="254" t="s">
        <v>2934</v>
      </c>
      <c r="C145" s="245">
        <v>134</v>
      </c>
      <c r="D145" s="249"/>
      <c r="E145" s="249"/>
      <c r="F145" s="248" t="str">
        <f t="shared" si="2"/>
        <v>-</v>
      </c>
    </row>
    <row r="146" spans="1:6" x14ac:dyDescent="0.2">
      <c r="A146" s="243" t="s">
        <v>515</v>
      </c>
      <c r="B146" s="253" t="s">
        <v>741</v>
      </c>
      <c r="C146" s="245">
        <v>135</v>
      </c>
      <c r="D146" s="249"/>
      <c r="E146" s="249"/>
      <c r="F146" s="248" t="str">
        <f t="shared" si="2"/>
        <v>-</v>
      </c>
    </row>
    <row r="147" spans="1:6" x14ac:dyDescent="0.2">
      <c r="A147" s="243"/>
      <c r="B147" s="244" t="s">
        <v>1240</v>
      </c>
      <c r="C147" s="245">
        <v>136</v>
      </c>
      <c r="D147" s="247">
        <f>SUM(D148:D149)</f>
        <v>0</v>
      </c>
      <c r="E147" s="247">
        <f>SUM(E148:E149)</f>
        <v>0</v>
      </c>
      <c r="F147" s="248" t="str">
        <f t="shared" si="2"/>
        <v>-</v>
      </c>
    </row>
    <row r="148" spans="1:6" x14ac:dyDescent="0.2">
      <c r="A148" s="243" t="s">
        <v>2269</v>
      </c>
      <c r="B148" s="244" t="s">
        <v>2491</v>
      </c>
      <c r="C148" s="245">
        <v>137</v>
      </c>
      <c r="D148" s="249"/>
      <c r="E148" s="249"/>
      <c r="F148" s="248" t="str">
        <f t="shared" si="2"/>
        <v>-</v>
      </c>
    </row>
    <row r="149" spans="1:6" x14ac:dyDescent="0.2">
      <c r="A149" s="243" t="s">
        <v>2270</v>
      </c>
      <c r="B149" s="244" t="s">
        <v>2768</v>
      </c>
      <c r="C149" s="245">
        <v>138</v>
      </c>
      <c r="D149" s="249"/>
      <c r="E149" s="249"/>
      <c r="F149" s="248" t="str">
        <f t="shared" si="2"/>
        <v>-</v>
      </c>
    </row>
    <row r="150" spans="1:6" x14ac:dyDescent="0.2">
      <c r="A150" s="243" t="s">
        <v>2271</v>
      </c>
      <c r="B150" s="244" t="s">
        <v>2272</v>
      </c>
      <c r="C150" s="245">
        <v>139</v>
      </c>
      <c r="D150" s="249"/>
      <c r="E150" s="249"/>
      <c r="F150" s="248" t="str">
        <f t="shared" si="2"/>
        <v>-</v>
      </c>
    </row>
    <row r="151" spans="1:6" x14ac:dyDescent="0.2">
      <c r="A151" s="243" t="s">
        <v>2273</v>
      </c>
      <c r="B151" s="244" t="s">
        <v>1221</v>
      </c>
      <c r="C151" s="245">
        <v>140</v>
      </c>
      <c r="D151" s="247">
        <f>SUM(D152:D154)+SUM(D162:D166)-D167</f>
        <v>0</v>
      </c>
      <c r="E151" s="247">
        <f>SUM(E152:E154)+SUM(E162:E166)-E167</f>
        <v>0</v>
      </c>
      <c r="F151" s="248" t="str">
        <f t="shared" si="2"/>
        <v>-</v>
      </c>
    </row>
    <row r="152" spans="1:6" x14ac:dyDescent="0.2">
      <c r="A152" s="251" t="s">
        <v>2274</v>
      </c>
      <c r="B152" s="244" t="s">
        <v>2275</v>
      </c>
      <c r="C152" s="245">
        <v>141</v>
      </c>
      <c r="D152" s="249"/>
      <c r="E152" s="249"/>
      <c r="F152" s="248" t="str">
        <f t="shared" si="2"/>
        <v>-</v>
      </c>
    </row>
    <row r="153" spans="1:6" x14ac:dyDescent="0.2">
      <c r="A153" s="251" t="s">
        <v>2276</v>
      </c>
      <c r="B153" s="253" t="s">
        <v>2277</v>
      </c>
      <c r="C153" s="245">
        <v>142</v>
      </c>
      <c r="D153" s="249"/>
      <c r="E153" s="249"/>
      <c r="F153" s="248" t="str">
        <f t="shared" si="2"/>
        <v>-</v>
      </c>
    </row>
    <row r="154" spans="1:6" ht="24" x14ac:dyDescent="0.2">
      <c r="A154" s="251" t="s">
        <v>16</v>
      </c>
      <c r="B154" s="253" t="s">
        <v>1222</v>
      </c>
      <c r="C154" s="245">
        <v>143</v>
      </c>
      <c r="D154" s="247">
        <f>SUM(D155:D161)</f>
        <v>0</v>
      </c>
      <c r="E154" s="247">
        <f>SUM(E155:E161)</f>
        <v>0</v>
      </c>
      <c r="F154" s="248" t="str">
        <f t="shared" si="2"/>
        <v>-</v>
      </c>
    </row>
    <row r="155" spans="1:6" x14ac:dyDescent="0.2">
      <c r="A155" s="251" t="s">
        <v>1223</v>
      </c>
      <c r="B155" s="253" t="s">
        <v>1224</v>
      </c>
      <c r="C155" s="245">
        <v>144</v>
      </c>
      <c r="D155" s="249"/>
      <c r="E155" s="249"/>
      <c r="F155" s="248" t="str">
        <f t="shared" si="2"/>
        <v>-</v>
      </c>
    </row>
    <row r="156" spans="1:6" x14ac:dyDescent="0.2">
      <c r="A156" s="251" t="s">
        <v>1225</v>
      </c>
      <c r="B156" s="253" t="s">
        <v>3205</v>
      </c>
      <c r="C156" s="245">
        <v>145</v>
      </c>
      <c r="D156" s="249"/>
      <c r="E156" s="249"/>
      <c r="F156" s="248" t="str">
        <f t="shared" si="2"/>
        <v>-</v>
      </c>
    </row>
    <row r="157" spans="1:6" x14ac:dyDescent="0.2">
      <c r="A157" s="251" t="s">
        <v>3206</v>
      </c>
      <c r="B157" s="253" t="s">
        <v>3207</v>
      </c>
      <c r="C157" s="245">
        <v>146</v>
      </c>
      <c r="D157" s="249"/>
      <c r="E157" s="249"/>
      <c r="F157" s="248" t="str">
        <f t="shared" si="2"/>
        <v>-</v>
      </c>
    </row>
    <row r="158" spans="1:6" x14ac:dyDescent="0.2">
      <c r="A158" s="251" t="s">
        <v>3208</v>
      </c>
      <c r="B158" s="253" t="s">
        <v>3209</v>
      </c>
      <c r="C158" s="245">
        <v>147</v>
      </c>
      <c r="D158" s="249"/>
      <c r="E158" s="249"/>
      <c r="F158" s="248" t="str">
        <f t="shared" si="2"/>
        <v>-</v>
      </c>
    </row>
    <row r="159" spans="1:6" x14ac:dyDescent="0.2">
      <c r="A159" s="251" t="s">
        <v>3210</v>
      </c>
      <c r="B159" s="253" t="s">
        <v>3211</v>
      </c>
      <c r="C159" s="245">
        <v>148</v>
      </c>
      <c r="D159" s="249"/>
      <c r="E159" s="249"/>
      <c r="F159" s="248" t="str">
        <f t="shared" si="2"/>
        <v>-</v>
      </c>
    </row>
    <row r="160" spans="1:6" x14ac:dyDescent="0.2">
      <c r="A160" s="251" t="s">
        <v>3212</v>
      </c>
      <c r="B160" s="253" t="s">
        <v>3213</v>
      </c>
      <c r="C160" s="245">
        <v>149</v>
      </c>
      <c r="D160" s="249"/>
      <c r="E160" s="249"/>
      <c r="F160" s="248" t="str">
        <f t="shared" si="2"/>
        <v>-</v>
      </c>
    </row>
    <row r="161" spans="1:6" x14ac:dyDescent="0.2">
      <c r="A161" s="251" t="s">
        <v>3214</v>
      </c>
      <c r="B161" s="253" t="s">
        <v>3215</v>
      </c>
      <c r="C161" s="245">
        <v>150</v>
      </c>
      <c r="D161" s="249"/>
      <c r="E161" s="249"/>
      <c r="F161" s="248" t="str">
        <f t="shared" si="2"/>
        <v>-</v>
      </c>
    </row>
    <row r="162" spans="1:6" x14ac:dyDescent="0.2">
      <c r="A162" s="251" t="s">
        <v>2278</v>
      </c>
      <c r="B162" s="253" t="s">
        <v>455</v>
      </c>
      <c r="C162" s="245">
        <v>151</v>
      </c>
      <c r="D162" s="249"/>
      <c r="E162" s="249"/>
      <c r="F162" s="248" t="str">
        <f t="shared" si="2"/>
        <v>-</v>
      </c>
    </row>
    <row r="163" spans="1:6" x14ac:dyDescent="0.2">
      <c r="A163" s="251" t="s">
        <v>379</v>
      </c>
      <c r="B163" s="254" t="s">
        <v>17</v>
      </c>
      <c r="C163" s="245">
        <v>152</v>
      </c>
      <c r="D163" s="249"/>
      <c r="E163" s="249"/>
      <c r="F163" s="248" t="str">
        <f t="shared" si="2"/>
        <v>-</v>
      </c>
    </row>
    <row r="164" spans="1:6" x14ac:dyDescent="0.2">
      <c r="A164" s="251" t="s">
        <v>380</v>
      </c>
      <c r="B164" s="253" t="s">
        <v>3938</v>
      </c>
      <c r="C164" s="245">
        <v>153</v>
      </c>
      <c r="D164" s="249"/>
      <c r="E164" s="249"/>
      <c r="F164" s="248" t="str">
        <f t="shared" si="2"/>
        <v>-</v>
      </c>
    </row>
    <row r="165" spans="1:6" x14ac:dyDescent="0.2">
      <c r="A165" s="243" t="s">
        <v>3939</v>
      </c>
      <c r="B165" s="253" t="s">
        <v>3940</v>
      </c>
      <c r="C165" s="245">
        <v>154</v>
      </c>
      <c r="D165" s="249"/>
      <c r="E165" s="249"/>
      <c r="F165" s="248" t="str">
        <f t="shared" si="2"/>
        <v>-</v>
      </c>
    </row>
    <row r="166" spans="1:6" x14ac:dyDescent="0.2">
      <c r="A166" s="243" t="s">
        <v>2370</v>
      </c>
      <c r="B166" s="253" t="s">
        <v>3125</v>
      </c>
      <c r="C166" s="245">
        <v>155</v>
      </c>
      <c r="D166" s="249"/>
      <c r="E166" s="249"/>
      <c r="F166" s="248" t="str">
        <f t="shared" si="2"/>
        <v>-</v>
      </c>
    </row>
    <row r="167" spans="1:6" x14ac:dyDescent="0.2">
      <c r="A167" s="243" t="s">
        <v>381</v>
      </c>
      <c r="B167" s="253" t="s">
        <v>382</v>
      </c>
      <c r="C167" s="245">
        <v>156</v>
      </c>
      <c r="D167" s="249"/>
      <c r="E167" s="249"/>
      <c r="F167" s="248" t="str">
        <f t="shared" si="2"/>
        <v>-</v>
      </c>
    </row>
    <row r="168" spans="1:6" x14ac:dyDescent="0.2">
      <c r="A168" s="243" t="s">
        <v>383</v>
      </c>
      <c r="B168" s="253" t="s">
        <v>384</v>
      </c>
      <c r="C168" s="245">
        <v>157</v>
      </c>
      <c r="D168" s="249">
        <v>75631</v>
      </c>
      <c r="E168" s="249">
        <v>62681</v>
      </c>
      <c r="F168" s="248">
        <f t="shared" si="2"/>
        <v>82.877391545794708</v>
      </c>
    </row>
    <row r="169" spans="1:6" x14ac:dyDescent="0.2">
      <c r="A169" s="243" t="s">
        <v>385</v>
      </c>
      <c r="B169" s="244" t="s">
        <v>3216</v>
      </c>
      <c r="C169" s="245">
        <v>158</v>
      </c>
      <c r="D169" s="247">
        <f>SUM(D170:D172)</f>
        <v>184227</v>
      </c>
      <c r="E169" s="247">
        <f>SUM(E170:E172)</f>
        <v>181945</v>
      </c>
      <c r="F169" s="248">
        <f t="shared" si="2"/>
        <v>98.761310774207914</v>
      </c>
    </row>
    <row r="170" spans="1:6" x14ac:dyDescent="0.2">
      <c r="A170" s="251" t="s">
        <v>1748</v>
      </c>
      <c r="B170" s="244" t="s">
        <v>3217</v>
      </c>
      <c r="C170" s="245">
        <v>159</v>
      </c>
      <c r="D170" s="249"/>
      <c r="E170" s="249"/>
      <c r="F170" s="248" t="str">
        <f t="shared" si="2"/>
        <v>-</v>
      </c>
    </row>
    <row r="171" spans="1:6" x14ac:dyDescent="0.2">
      <c r="A171" s="251" t="s">
        <v>386</v>
      </c>
      <c r="B171" s="244" t="s">
        <v>387</v>
      </c>
      <c r="C171" s="245">
        <v>160</v>
      </c>
      <c r="D171" s="249"/>
      <c r="E171" s="249"/>
      <c r="F171" s="248" t="str">
        <f t="shared" si="2"/>
        <v>-</v>
      </c>
    </row>
    <row r="172" spans="1:6" x14ac:dyDescent="0.2">
      <c r="A172" s="251" t="s">
        <v>3218</v>
      </c>
      <c r="B172" s="244" t="s">
        <v>3219</v>
      </c>
      <c r="C172" s="245">
        <v>161</v>
      </c>
      <c r="D172" s="249">
        <v>184227</v>
      </c>
      <c r="E172" s="249">
        <v>181945</v>
      </c>
      <c r="F172" s="248">
        <f t="shared" si="2"/>
        <v>98.761310774207914</v>
      </c>
    </row>
    <row r="173" spans="1:6" x14ac:dyDescent="0.2">
      <c r="A173" s="251"/>
      <c r="B173" s="244" t="s">
        <v>3220</v>
      </c>
      <c r="C173" s="245">
        <v>162</v>
      </c>
      <c r="D173" s="247">
        <f>D174+D235</f>
        <v>1951196</v>
      </c>
      <c r="E173" s="247">
        <f>E174+E235</f>
        <v>1927934</v>
      </c>
      <c r="F173" s="248">
        <f t="shared" si="2"/>
        <v>98.80780813408802</v>
      </c>
    </row>
    <row r="174" spans="1:6" x14ac:dyDescent="0.2">
      <c r="A174" s="251" t="s">
        <v>388</v>
      </c>
      <c r="B174" s="244" t="s">
        <v>3221</v>
      </c>
      <c r="C174" s="245">
        <v>163</v>
      </c>
      <c r="D174" s="247">
        <f>D175+D187+D188+D204+D232</f>
        <v>196919</v>
      </c>
      <c r="E174" s="247">
        <f>E175+E187+E188+E204+E232</f>
        <v>192773</v>
      </c>
      <c r="F174" s="248">
        <f t="shared" si="2"/>
        <v>97.894565785932286</v>
      </c>
    </row>
    <row r="175" spans="1:6" x14ac:dyDescent="0.2">
      <c r="A175" s="251" t="s">
        <v>255</v>
      </c>
      <c r="B175" s="244" t="s">
        <v>3222</v>
      </c>
      <c r="C175" s="245">
        <v>164</v>
      </c>
      <c r="D175" s="247">
        <f>SUM(D176:D178)+SUM(D182:D186)</f>
        <v>196919</v>
      </c>
      <c r="E175" s="247">
        <f>SUM(E176:E178)+SUM(E182:E186)</f>
        <v>192773</v>
      </c>
      <c r="F175" s="248">
        <f t="shared" si="2"/>
        <v>97.894565785932286</v>
      </c>
    </row>
    <row r="176" spans="1:6" x14ac:dyDescent="0.2">
      <c r="A176" s="251" t="s">
        <v>256</v>
      </c>
      <c r="B176" s="244" t="s">
        <v>257</v>
      </c>
      <c r="C176" s="245">
        <v>165</v>
      </c>
      <c r="D176" s="249">
        <v>184227</v>
      </c>
      <c r="E176" s="249">
        <v>181945</v>
      </c>
      <c r="F176" s="248">
        <f t="shared" si="2"/>
        <v>98.761310774207914</v>
      </c>
    </row>
    <row r="177" spans="1:6" x14ac:dyDescent="0.2">
      <c r="A177" s="251" t="s">
        <v>258</v>
      </c>
      <c r="B177" s="244" t="s">
        <v>259</v>
      </c>
      <c r="C177" s="245">
        <v>166</v>
      </c>
      <c r="D177" s="249">
        <v>11616</v>
      </c>
      <c r="E177" s="249">
        <v>8624</v>
      </c>
      <c r="F177" s="248">
        <f t="shared" si="2"/>
        <v>74.242424242424249</v>
      </c>
    </row>
    <row r="178" spans="1:6" x14ac:dyDescent="0.2">
      <c r="A178" s="251" t="s">
        <v>260</v>
      </c>
      <c r="B178" s="253" t="s">
        <v>3223</v>
      </c>
      <c r="C178" s="245">
        <v>167</v>
      </c>
      <c r="D178" s="247">
        <f>SUM(D179:D181)</f>
        <v>62</v>
      </c>
      <c r="E178" s="247">
        <f>SUM(E179:E181)</f>
        <v>71</v>
      </c>
      <c r="F178" s="248">
        <f t="shared" si="2"/>
        <v>114.51612903225808</v>
      </c>
    </row>
    <row r="179" spans="1:6" x14ac:dyDescent="0.2">
      <c r="A179" s="251" t="s">
        <v>3224</v>
      </c>
      <c r="B179" s="244" t="s">
        <v>3225</v>
      </c>
      <c r="C179" s="245">
        <v>168</v>
      </c>
      <c r="D179" s="249"/>
      <c r="E179" s="249"/>
      <c r="F179" s="248" t="str">
        <f t="shared" si="2"/>
        <v>-</v>
      </c>
    </row>
    <row r="180" spans="1:6" x14ac:dyDescent="0.2">
      <c r="A180" s="251" t="s">
        <v>3226</v>
      </c>
      <c r="B180" s="244" t="s">
        <v>3227</v>
      </c>
      <c r="C180" s="245">
        <v>169</v>
      </c>
      <c r="D180" s="249"/>
      <c r="E180" s="249"/>
      <c r="F180" s="248" t="str">
        <f t="shared" si="2"/>
        <v>-</v>
      </c>
    </row>
    <row r="181" spans="1:6" x14ac:dyDescent="0.2">
      <c r="A181" s="251" t="s">
        <v>3228</v>
      </c>
      <c r="B181" s="244" t="s">
        <v>3229</v>
      </c>
      <c r="C181" s="245">
        <v>170</v>
      </c>
      <c r="D181" s="249">
        <v>62</v>
      </c>
      <c r="E181" s="249">
        <v>71</v>
      </c>
      <c r="F181" s="248">
        <f t="shared" si="2"/>
        <v>114.51612903225808</v>
      </c>
    </row>
    <row r="182" spans="1:6" x14ac:dyDescent="0.2">
      <c r="A182" s="251" t="s">
        <v>262</v>
      </c>
      <c r="B182" s="253" t="s">
        <v>263</v>
      </c>
      <c r="C182" s="245">
        <v>171</v>
      </c>
      <c r="D182" s="249"/>
      <c r="E182" s="249"/>
      <c r="F182" s="248" t="str">
        <f t="shared" si="2"/>
        <v>-</v>
      </c>
    </row>
    <row r="183" spans="1:6" x14ac:dyDescent="0.2">
      <c r="A183" s="251" t="s">
        <v>1351</v>
      </c>
      <c r="B183" s="253" t="s">
        <v>3230</v>
      </c>
      <c r="C183" s="245">
        <v>172</v>
      </c>
      <c r="D183" s="249"/>
      <c r="E183" s="249"/>
      <c r="F183" s="248" t="str">
        <f t="shared" si="2"/>
        <v>-</v>
      </c>
    </row>
    <row r="184" spans="1:6" x14ac:dyDescent="0.2">
      <c r="A184" s="251" t="s">
        <v>264</v>
      </c>
      <c r="B184" s="253" t="s">
        <v>265</v>
      </c>
      <c r="C184" s="245">
        <v>173</v>
      </c>
      <c r="D184" s="249"/>
      <c r="E184" s="249"/>
      <c r="F184" s="248" t="str">
        <f t="shared" si="2"/>
        <v>-</v>
      </c>
    </row>
    <row r="185" spans="1:6" x14ac:dyDescent="0.2">
      <c r="A185" s="251" t="s">
        <v>266</v>
      </c>
      <c r="B185" s="253" t="s">
        <v>1352</v>
      </c>
      <c r="C185" s="245">
        <v>174</v>
      </c>
      <c r="D185" s="249"/>
      <c r="E185" s="249"/>
      <c r="F185" s="248" t="str">
        <f t="shared" si="2"/>
        <v>-</v>
      </c>
    </row>
    <row r="186" spans="1:6" x14ac:dyDescent="0.2">
      <c r="A186" s="251" t="s">
        <v>267</v>
      </c>
      <c r="B186" s="253" t="s">
        <v>2869</v>
      </c>
      <c r="C186" s="245">
        <v>175</v>
      </c>
      <c r="D186" s="249">
        <v>1014</v>
      </c>
      <c r="E186" s="249">
        <v>2133</v>
      </c>
      <c r="F186" s="248">
        <f t="shared" si="2"/>
        <v>210.3550295857988</v>
      </c>
    </row>
    <row r="187" spans="1:6" x14ac:dyDescent="0.2">
      <c r="A187" s="251" t="s">
        <v>2870</v>
      </c>
      <c r="B187" s="244" t="s">
        <v>2871</v>
      </c>
      <c r="C187" s="245">
        <v>176</v>
      </c>
      <c r="D187" s="249"/>
      <c r="E187" s="249"/>
      <c r="F187" s="248" t="str">
        <f t="shared" si="2"/>
        <v>-</v>
      </c>
    </row>
    <row r="188" spans="1:6" x14ac:dyDescent="0.2">
      <c r="A188" s="243" t="s">
        <v>2872</v>
      </c>
      <c r="B188" s="244" t="s">
        <v>3231</v>
      </c>
      <c r="C188" s="245">
        <v>177</v>
      </c>
      <c r="D188" s="247">
        <f>D189+D196-D203</f>
        <v>0</v>
      </c>
      <c r="E188" s="247">
        <f>E189+E196-E203</f>
        <v>0</v>
      </c>
      <c r="F188" s="248" t="str">
        <f t="shared" si="2"/>
        <v>-</v>
      </c>
    </row>
    <row r="189" spans="1:6" x14ac:dyDescent="0.2">
      <c r="A189" s="243"/>
      <c r="B189" s="244" t="s">
        <v>2739</v>
      </c>
      <c r="C189" s="245">
        <v>178</v>
      </c>
      <c r="D189" s="247">
        <f>SUM(D190:D195)</f>
        <v>0</v>
      </c>
      <c r="E189" s="247">
        <f>SUM(E190:E195)</f>
        <v>0</v>
      </c>
      <c r="F189" s="248" t="str">
        <f t="shared" si="2"/>
        <v>-</v>
      </c>
    </row>
    <row r="190" spans="1:6" x14ac:dyDescent="0.2">
      <c r="A190" s="243" t="s">
        <v>2873</v>
      </c>
      <c r="B190" s="244" t="s">
        <v>2874</v>
      </c>
      <c r="C190" s="245">
        <v>179</v>
      </c>
      <c r="D190" s="249"/>
      <c r="E190" s="249"/>
      <c r="F190" s="248" t="str">
        <f t="shared" si="2"/>
        <v>-</v>
      </c>
    </row>
    <row r="191" spans="1:6" x14ac:dyDescent="0.2">
      <c r="A191" s="243" t="s">
        <v>3024</v>
      </c>
      <c r="B191" s="244" t="s">
        <v>3025</v>
      </c>
      <c r="C191" s="245">
        <v>180</v>
      </c>
      <c r="D191" s="249"/>
      <c r="E191" s="249"/>
      <c r="F191" s="248" t="str">
        <f t="shared" si="2"/>
        <v>-</v>
      </c>
    </row>
    <row r="192" spans="1:6" x14ac:dyDescent="0.2">
      <c r="A192" s="243" t="s">
        <v>3026</v>
      </c>
      <c r="B192" s="244" t="s">
        <v>3027</v>
      </c>
      <c r="C192" s="245">
        <v>181</v>
      </c>
      <c r="D192" s="249"/>
      <c r="E192" s="249"/>
      <c r="F192" s="248" t="str">
        <f t="shared" si="2"/>
        <v>-</v>
      </c>
    </row>
    <row r="193" spans="1:6" x14ac:dyDescent="0.2">
      <c r="A193" s="243" t="s">
        <v>3028</v>
      </c>
      <c r="B193" s="244" t="s">
        <v>3029</v>
      </c>
      <c r="C193" s="245">
        <v>182</v>
      </c>
      <c r="D193" s="249"/>
      <c r="E193" s="249"/>
      <c r="F193" s="248" t="str">
        <f t="shared" si="2"/>
        <v>-</v>
      </c>
    </row>
    <row r="194" spans="1:6" x14ac:dyDescent="0.2">
      <c r="A194" s="243" t="s">
        <v>3030</v>
      </c>
      <c r="B194" s="244" t="s">
        <v>3031</v>
      </c>
      <c r="C194" s="245">
        <v>183</v>
      </c>
      <c r="D194" s="249"/>
      <c r="E194" s="249"/>
      <c r="F194" s="248" t="str">
        <f t="shared" si="2"/>
        <v>-</v>
      </c>
    </row>
    <row r="195" spans="1:6" x14ac:dyDescent="0.2">
      <c r="A195" s="243" t="s">
        <v>3032</v>
      </c>
      <c r="B195" s="244" t="s">
        <v>3033</v>
      </c>
      <c r="C195" s="245">
        <v>184</v>
      </c>
      <c r="D195" s="249"/>
      <c r="E195" s="249"/>
      <c r="F195" s="248" t="str">
        <f t="shared" si="2"/>
        <v>-</v>
      </c>
    </row>
    <row r="196" spans="1:6" x14ac:dyDescent="0.2">
      <c r="A196" s="243"/>
      <c r="B196" s="244" t="s">
        <v>2740</v>
      </c>
      <c r="C196" s="245">
        <v>185</v>
      </c>
      <c r="D196" s="247">
        <f>SUM(D197:D202)</f>
        <v>0</v>
      </c>
      <c r="E196" s="247">
        <f>SUM(E197:E202)</f>
        <v>0</v>
      </c>
      <c r="F196" s="248" t="str">
        <f t="shared" si="2"/>
        <v>-</v>
      </c>
    </row>
    <row r="197" spans="1:6" x14ac:dyDescent="0.2">
      <c r="A197" s="243" t="s">
        <v>3034</v>
      </c>
      <c r="B197" s="244" t="s">
        <v>2874</v>
      </c>
      <c r="C197" s="245">
        <v>186</v>
      </c>
      <c r="D197" s="249"/>
      <c r="E197" s="249"/>
      <c r="F197" s="248" t="str">
        <f t="shared" si="2"/>
        <v>-</v>
      </c>
    </row>
    <row r="198" spans="1:6" x14ac:dyDescent="0.2">
      <c r="A198" s="243" t="s">
        <v>3035</v>
      </c>
      <c r="B198" s="253" t="s">
        <v>3025</v>
      </c>
      <c r="C198" s="245">
        <v>187</v>
      </c>
      <c r="D198" s="249"/>
      <c r="E198" s="249"/>
      <c r="F198" s="248" t="str">
        <f t="shared" si="2"/>
        <v>-</v>
      </c>
    </row>
    <row r="199" spans="1:6" x14ac:dyDescent="0.2">
      <c r="A199" s="243" t="s">
        <v>3036</v>
      </c>
      <c r="B199" s="253" t="s">
        <v>3027</v>
      </c>
      <c r="C199" s="245">
        <v>188</v>
      </c>
      <c r="D199" s="249"/>
      <c r="E199" s="249"/>
      <c r="F199" s="248" t="str">
        <f t="shared" si="2"/>
        <v>-</v>
      </c>
    </row>
    <row r="200" spans="1:6" x14ac:dyDescent="0.2">
      <c r="A200" s="243" t="s">
        <v>3037</v>
      </c>
      <c r="B200" s="253" t="s">
        <v>3029</v>
      </c>
      <c r="C200" s="245">
        <v>189</v>
      </c>
      <c r="D200" s="249"/>
      <c r="E200" s="249"/>
      <c r="F200" s="248" t="str">
        <f t="shared" si="2"/>
        <v>-</v>
      </c>
    </row>
    <row r="201" spans="1:6" x14ac:dyDescent="0.2">
      <c r="A201" s="243" t="s">
        <v>3038</v>
      </c>
      <c r="B201" s="253" t="s">
        <v>3031</v>
      </c>
      <c r="C201" s="245">
        <v>190</v>
      </c>
      <c r="D201" s="249"/>
      <c r="E201" s="249"/>
      <c r="F201" s="248" t="str">
        <f t="shared" si="2"/>
        <v>-</v>
      </c>
    </row>
    <row r="202" spans="1:6" x14ac:dyDescent="0.2">
      <c r="A202" s="243" t="s">
        <v>3039</v>
      </c>
      <c r="B202" s="253" t="s">
        <v>3033</v>
      </c>
      <c r="C202" s="245">
        <v>191</v>
      </c>
      <c r="D202" s="249"/>
      <c r="E202" s="249"/>
      <c r="F202" s="248" t="str">
        <f t="shared" si="2"/>
        <v>-</v>
      </c>
    </row>
    <row r="203" spans="1:6" x14ac:dyDescent="0.2">
      <c r="A203" s="243" t="s">
        <v>3040</v>
      </c>
      <c r="B203" s="244" t="s">
        <v>3041</v>
      </c>
      <c r="C203" s="245">
        <v>192</v>
      </c>
      <c r="D203" s="249"/>
      <c r="E203" s="249"/>
      <c r="F203" s="248" t="str">
        <f t="shared" si="2"/>
        <v>-</v>
      </c>
    </row>
    <row r="204" spans="1:6" x14ac:dyDescent="0.2">
      <c r="A204" s="243" t="s">
        <v>3042</v>
      </c>
      <c r="B204" s="244" t="s">
        <v>2741</v>
      </c>
      <c r="C204" s="245">
        <v>193</v>
      </c>
      <c r="D204" s="247">
        <f>D205+D222</f>
        <v>0</v>
      </c>
      <c r="E204" s="247">
        <f>E205+E222</f>
        <v>0</v>
      </c>
      <c r="F204" s="248" t="str">
        <f t="shared" ref="F204:F257" si="3">IF(D204&gt;0,IF(E204/D204&gt;=100,"&gt;&gt;100",E204/D204*100),"-")</f>
        <v>-</v>
      </c>
    </row>
    <row r="205" spans="1:6" x14ac:dyDescent="0.2">
      <c r="A205" s="243"/>
      <c r="B205" s="244" t="s">
        <v>2742</v>
      </c>
      <c r="C205" s="245">
        <v>194</v>
      </c>
      <c r="D205" s="247">
        <f>SUM(D206:D221)</f>
        <v>0</v>
      </c>
      <c r="E205" s="247">
        <f>SUM(E206:E221)</f>
        <v>0</v>
      </c>
      <c r="F205" s="248" t="str">
        <f t="shared" si="3"/>
        <v>-</v>
      </c>
    </row>
    <row r="206" spans="1:6" x14ac:dyDescent="0.2">
      <c r="A206" s="243" t="s">
        <v>1353</v>
      </c>
      <c r="B206" s="244" t="s">
        <v>1354</v>
      </c>
      <c r="C206" s="245">
        <v>195</v>
      </c>
      <c r="D206" s="249"/>
      <c r="E206" s="249"/>
      <c r="F206" s="248" t="str">
        <f t="shared" si="3"/>
        <v>-</v>
      </c>
    </row>
    <row r="207" spans="1:6" x14ac:dyDescent="0.2">
      <c r="A207" s="243" t="s">
        <v>1355</v>
      </c>
      <c r="B207" s="253" t="s">
        <v>1356</v>
      </c>
      <c r="C207" s="245">
        <v>196</v>
      </c>
      <c r="D207" s="249"/>
      <c r="E207" s="249"/>
      <c r="F207" s="248" t="str">
        <f t="shared" si="3"/>
        <v>-</v>
      </c>
    </row>
    <row r="208" spans="1:6" x14ac:dyDescent="0.2">
      <c r="A208" s="243" t="s">
        <v>1357</v>
      </c>
      <c r="B208" s="253" t="s">
        <v>1358</v>
      </c>
      <c r="C208" s="245">
        <v>197</v>
      </c>
      <c r="D208" s="249"/>
      <c r="E208" s="249"/>
      <c r="F208" s="248" t="str">
        <f t="shared" si="3"/>
        <v>-</v>
      </c>
    </row>
    <row r="209" spans="1:6" x14ac:dyDescent="0.2">
      <c r="A209" s="243" t="s">
        <v>3043</v>
      </c>
      <c r="B209" s="253" t="s">
        <v>1359</v>
      </c>
      <c r="C209" s="245">
        <v>198</v>
      </c>
      <c r="D209" s="249"/>
      <c r="E209" s="249"/>
      <c r="F209" s="248" t="str">
        <f t="shared" si="3"/>
        <v>-</v>
      </c>
    </row>
    <row r="210" spans="1:6" x14ac:dyDescent="0.2">
      <c r="A210" s="243" t="s">
        <v>1360</v>
      </c>
      <c r="B210" s="253" t="s">
        <v>1361</v>
      </c>
      <c r="C210" s="245">
        <v>199</v>
      </c>
      <c r="D210" s="249"/>
      <c r="E210" s="249"/>
      <c r="F210" s="248" t="str">
        <f t="shared" si="3"/>
        <v>-</v>
      </c>
    </row>
    <row r="211" spans="1:6" x14ac:dyDescent="0.2">
      <c r="A211" s="243" t="s">
        <v>1362</v>
      </c>
      <c r="B211" s="253" t="s">
        <v>1363</v>
      </c>
      <c r="C211" s="245">
        <v>200</v>
      </c>
      <c r="D211" s="249"/>
      <c r="E211" s="249"/>
      <c r="F211" s="248" t="str">
        <f t="shared" si="3"/>
        <v>-</v>
      </c>
    </row>
    <row r="212" spans="1:6" x14ac:dyDescent="0.2">
      <c r="A212" s="243" t="s">
        <v>3134</v>
      </c>
      <c r="B212" s="253" t="s">
        <v>3135</v>
      </c>
      <c r="C212" s="245">
        <v>201</v>
      </c>
      <c r="D212" s="249"/>
      <c r="E212" s="249"/>
      <c r="F212" s="248" t="str">
        <f t="shared" si="3"/>
        <v>-</v>
      </c>
    </row>
    <row r="213" spans="1:6" x14ac:dyDescent="0.2">
      <c r="A213" s="243" t="s">
        <v>3136</v>
      </c>
      <c r="B213" s="253" t="s">
        <v>3137</v>
      </c>
      <c r="C213" s="245">
        <v>202</v>
      </c>
      <c r="D213" s="249"/>
      <c r="E213" s="249"/>
      <c r="F213" s="248" t="str">
        <f t="shared" si="3"/>
        <v>-</v>
      </c>
    </row>
    <row r="214" spans="1:6" x14ac:dyDescent="0.2">
      <c r="A214" s="243" t="s">
        <v>3138</v>
      </c>
      <c r="B214" s="253" t="s">
        <v>3139</v>
      </c>
      <c r="C214" s="245">
        <v>203</v>
      </c>
      <c r="D214" s="249"/>
      <c r="E214" s="249"/>
      <c r="F214" s="248" t="str">
        <f t="shared" si="3"/>
        <v>-</v>
      </c>
    </row>
    <row r="215" spans="1:6" x14ac:dyDescent="0.2">
      <c r="A215" s="243" t="s">
        <v>3140</v>
      </c>
      <c r="B215" s="253" t="s">
        <v>3141</v>
      </c>
      <c r="C215" s="245">
        <v>204</v>
      </c>
      <c r="D215" s="249"/>
      <c r="E215" s="249"/>
      <c r="F215" s="248" t="str">
        <f t="shared" si="3"/>
        <v>-</v>
      </c>
    </row>
    <row r="216" spans="1:6" x14ac:dyDescent="0.2">
      <c r="A216" s="243" t="s">
        <v>4145</v>
      </c>
      <c r="B216" s="253" t="s">
        <v>4146</v>
      </c>
      <c r="C216" s="245">
        <v>205</v>
      </c>
      <c r="D216" s="249"/>
      <c r="E216" s="249"/>
      <c r="F216" s="248" t="str">
        <f t="shared" si="3"/>
        <v>-</v>
      </c>
    </row>
    <row r="217" spans="1:6" x14ac:dyDescent="0.2">
      <c r="A217" s="243" t="s">
        <v>2903</v>
      </c>
      <c r="B217" s="253" t="s">
        <v>2904</v>
      </c>
      <c r="C217" s="245">
        <v>206</v>
      </c>
      <c r="D217" s="249"/>
      <c r="E217" s="249"/>
      <c r="F217" s="248" t="str">
        <f t="shared" si="3"/>
        <v>-</v>
      </c>
    </row>
    <row r="218" spans="1:6" x14ac:dyDescent="0.2">
      <c r="A218" s="243" t="s">
        <v>2905</v>
      </c>
      <c r="B218" s="253" t="s">
        <v>2906</v>
      </c>
      <c r="C218" s="245">
        <v>207</v>
      </c>
      <c r="D218" s="249"/>
      <c r="E218" s="249"/>
      <c r="F218" s="248" t="str">
        <f t="shared" si="3"/>
        <v>-</v>
      </c>
    </row>
    <row r="219" spans="1:6" x14ac:dyDescent="0.2">
      <c r="A219" s="243" t="s">
        <v>2907</v>
      </c>
      <c r="B219" s="253" t="s">
        <v>4225</v>
      </c>
      <c r="C219" s="245">
        <v>208</v>
      </c>
      <c r="D219" s="249"/>
      <c r="E219" s="249"/>
      <c r="F219" s="248" t="str">
        <f t="shared" si="3"/>
        <v>-</v>
      </c>
    </row>
    <row r="220" spans="1:6" x14ac:dyDescent="0.2">
      <c r="A220" s="243" t="s">
        <v>4226</v>
      </c>
      <c r="B220" s="253" t="s">
        <v>4227</v>
      </c>
      <c r="C220" s="245">
        <v>209</v>
      </c>
      <c r="D220" s="249"/>
      <c r="E220" s="249"/>
      <c r="F220" s="248" t="str">
        <f t="shared" si="3"/>
        <v>-</v>
      </c>
    </row>
    <row r="221" spans="1:6" x14ac:dyDescent="0.2">
      <c r="A221" s="243" t="s">
        <v>4228</v>
      </c>
      <c r="B221" s="254" t="s">
        <v>4229</v>
      </c>
      <c r="C221" s="245">
        <v>210</v>
      </c>
      <c r="D221" s="249"/>
      <c r="E221" s="249"/>
      <c r="F221" s="248" t="str">
        <f t="shared" si="3"/>
        <v>-</v>
      </c>
    </row>
    <row r="222" spans="1:6" x14ac:dyDescent="0.2">
      <c r="A222" s="243"/>
      <c r="B222" s="244" t="s">
        <v>2743</v>
      </c>
      <c r="C222" s="245">
        <v>211</v>
      </c>
      <c r="D222" s="247">
        <f>SUM(D223:D231)</f>
        <v>0</v>
      </c>
      <c r="E222" s="247">
        <f>SUM(E223:E231)</f>
        <v>0</v>
      </c>
      <c r="F222" s="248" t="str">
        <f t="shared" si="3"/>
        <v>-</v>
      </c>
    </row>
    <row r="223" spans="1:6" x14ac:dyDescent="0.2">
      <c r="A223" s="243" t="s">
        <v>4230</v>
      </c>
      <c r="B223" s="253" t="s">
        <v>4231</v>
      </c>
      <c r="C223" s="245">
        <v>212</v>
      </c>
      <c r="D223" s="249"/>
      <c r="E223" s="249"/>
      <c r="F223" s="248" t="str">
        <f t="shared" si="3"/>
        <v>-</v>
      </c>
    </row>
    <row r="224" spans="1:6" x14ac:dyDescent="0.2">
      <c r="A224" s="243" t="s">
        <v>4232</v>
      </c>
      <c r="B224" s="253" t="s">
        <v>4233</v>
      </c>
      <c r="C224" s="245">
        <v>213</v>
      </c>
      <c r="D224" s="249"/>
      <c r="E224" s="249"/>
      <c r="F224" s="248" t="str">
        <f t="shared" si="3"/>
        <v>-</v>
      </c>
    </row>
    <row r="225" spans="1:6" x14ac:dyDescent="0.2">
      <c r="A225" s="243">
        <v>2615</v>
      </c>
      <c r="B225" s="253" t="s">
        <v>4234</v>
      </c>
      <c r="C225" s="245">
        <v>214</v>
      </c>
      <c r="D225" s="249"/>
      <c r="E225" s="249"/>
      <c r="F225" s="248" t="str">
        <f t="shared" si="3"/>
        <v>-</v>
      </c>
    </row>
    <row r="226" spans="1:6" x14ac:dyDescent="0.2">
      <c r="A226" s="243">
        <v>2616</v>
      </c>
      <c r="B226" s="253" t="s">
        <v>4235</v>
      </c>
      <c r="C226" s="245">
        <v>215</v>
      </c>
      <c r="D226" s="249"/>
      <c r="E226" s="249"/>
      <c r="F226" s="248" t="str">
        <f t="shared" si="3"/>
        <v>-</v>
      </c>
    </row>
    <row r="227" spans="1:6" x14ac:dyDescent="0.2">
      <c r="A227" s="243">
        <v>2646</v>
      </c>
      <c r="B227" s="253" t="s">
        <v>4236</v>
      </c>
      <c r="C227" s="245">
        <v>216</v>
      </c>
      <c r="D227" s="249"/>
      <c r="E227" s="249"/>
      <c r="F227" s="248" t="str">
        <f t="shared" si="3"/>
        <v>-</v>
      </c>
    </row>
    <row r="228" spans="1:6" x14ac:dyDescent="0.2">
      <c r="A228" s="243">
        <v>2647</v>
      </c>
      <c r="B228" s="253" t="s">
        <v>4237</v>
      </c>
      <c r="C228" s="245">
        <v>217</v>
      </c>
      <c r="D228" s="249"/>
      <c r="E228" s="249"/>
      <c r="F228" s="248" t="str">
        <f t="shared" si="3"/>
        <v>-</v>
      </c>
    </row>
    <row r="229" spans="1:6" x14ac:dyDescent="0.2">
      <c r="A229" s="243">
        <v>2648</v>
      </c>
      <c r="B229" s="253" t="s">
        <v>4238</v>
      </c>
      <c r="C229" s="245">
        <v>218</v>
      </c>
      <c r="D229" s="249"/>
      <c r="E229" s="249"/>
      <c r="F229" s="248" t="str">
        <f t="shared" si="3"/>
        <v>-</v>
      </c>
    </row>
    <row r="230" spans="1:6" x14ac:dyDescent="0.2">
      <c r="A230" s="243">
        <v>2655</v>
      </c>
      <c r="B230" s="253" t="s">
        <v>4239</v>
      </c>
      <c r="C230" s="245">
        <v>219</v>
      </c>
      <c r="D230" s="249"/>
      <c r="E230" s="249"/>
      <c r="F230" s="248" t="str">
        <f t="shared" si="3"/>
        <v>-</v>
      </c>
    </row>
    <row r="231" spans="1:6" x14ac:dyDescent="0.2">
      <c r="A231" s="243">
        <v>2656</v>
      </c>
      <c r="B231" s="253" t="s">
        <v>4240</v>
      </c>
      <c r="C231" s="245">
        <v>220</v>
      </c>
      <c r="D231" s="249"/>
      <c r="E231" s="249"/>
      <c r="F231" s="248" t="str">
        <f t="shared" si="3"/>
        <v>-</v>
      </c>
    </row>
    <row r="232" spans="1:6" x14ac:dyDescent="0.2">
      <c r="A232" s="243" t="s">
        <v>824</v>
      </c>
      <c r="B232" s="244" t="s">
        <v>2744</v>
      </c>
      <c r="C232" s="245">
        <v>221</v>
      </c>
      <c r="D232" s="247">
        <f>SUM(D233:D234)</f>
        <v>0</v>
      </c>
      <c r="E232" s="247">
        <f>SUM(E233:E234)</f>
        <v>0</v>
      </c>
      <c r="F232" s="248" t="str">
        <f t="shared" si="3"/>
        <v>-</v>
      </c>
    </row>
    <row r="233" spans="1:6" x14ac:dyDescent="0.2">
      <c r="A233" s="243" t="s">
        <v>825</v>
      </c>
      <c r="B233" s="244" t="s">
        <v>826</v>
      </c>
      <c r="C233" s="245">
        <v>222</v>
      </c>
      <c r="D233" s="249"/>
      <c r="E233" s="249"/>
      <c r="F233" s="248" t="str">
        <f t="shared" si="3"/>
        <v>-</v>
      </c>
    </row>
    <row r="234" spans="1:6" x14ac:dyDescent="0.2">
      <c r="A234" s="243" t="s">
        <v>827</v>
      </c>
      <c r="B234" s="244" t="s">
        <v>828</v>
      </c>
      <c r="C234" s="245">
        <v>223</v>
      </c>
      <c r="D234" s="249"/>
      <c r="E234" s="249"/>
      <c r="F234" s="248" t="str">
        <f t="shared" si="3"/>
        <v>-</v>
      </c>
    </row>
    <row r="235" spans="1:6" x14ac:dyDescent="0.2">
      <c r="A235" s="243" t="s">
        <v>829</v>
      </c>
      <c r="B235" s="244" t="s">
        <v>2745</v>
      </c>
      <c r="C235" s="245">
        <v>224</v>
      </c>
      <c r="D235" s="247">
        <f>+D236+D244-D248+D252+D253+D254</f>
        <v>1754277</v>
      </c>
      <c r="E235" s="247">
        <f>+E236+E244-E248+E252+E253+E254</f>
        <v>1735161</v>
      </c>
      <c r="F235" s="248">
        <f t="shared" si="3"/>
        <v>98.910320319995066</v>
      </c>
    </row>
    <row r="236" spans="1:6" x14ac:dyDescent="0.2">
      <c r="A236" s="243" t="s">
        <v>2360</v>
      </c>
      <c r="B236" s="244" t="s">
        <v>2746</v>
      </c>
      <c r="C236" s="245">
        <v>225</v>
      </c>
      <c r="D236" s="247">
        <f>D237-D240</f>
        <v>1604652</v>
      </c>
      <c r="E236" s="247">
        <f>E237-E240</f>
        <v>1616936</v>
      </c>
      <c r="F236" s="248">
        <f t="shared" si="3"/>
        <v>100.76552423827721</v>
      </c>
    </row>
    <row r="237" spans="1:6" x14ac:dyDescent="0.2">
      <c r="A237" s="243" t="s">
        <v>2361</v>
      </c>
      <c r="B237" s="244" t="s">
        <v>2747</v>
      </c>
      <c r="C237" s="245">
        <v>226</v>
      </c>
      <c r="D237" s="247">
        <f>SUM(D238:D239)</f>
        <v>1604652</v>
      </c>
      <c r="E237" s="247">
        <f>SUM(E238:E239)</f>
        <v>1616936</v>
      </c>
      <c r="F237" s="248">
        <f t="shared" si="3"/>
        <v>100.76552423827721</v>
      </c>
    </row>
    <row r="238" spans="1:6" x14ac:dyDescent="0.2">
      <c r="A238" s="243" t="s">
        <v>2362</v>
      </c>
      <c r="B238" s="244" t="s">
        <v>2363</v>
      </c>
      <c r="C238" s="245">
        <v>227</v>
      </c>
      <c r="D238" s="249">
        <v>1604652</v>
      </c>
      <c r="E238" s="249">
        <v>1616936</v>
      </c>
      <c r="F238" s="248">
        <f t="shared" si="3"/>
        <v>100.76552423827721</v>
      </c>
    </row>
    <row r="239" spans="1:6" x14ac:dyDescent="0.2">
      <c r="A239" s="243" t="s">
        <v>2364</v>
      </c>
      <c r="B239" s="244" t="s">
        <v>2365</v>
      </c>
      <c r="C239" s="245">
        <v>228</v>
      </c>
      <c r="D239" s="249"/>
      <c r="E239" s="249"/>
      <c r="F239" s="248" t="str">
        <f t="shared" si="3"/>
        <v>-</v>
      </c>
    </row>
    <row r="240" spans="1:6" x14ac:dyDescent="0.2">
      <c r="A240" s="243" t="s">
        <v>2366</v>
      </c>
      <c r="B240" s="244" t="s">
        <v>2748</v>
      </c>
      <c r="C240" s="245">
        <v>229</v>
      </c>
      <c r="D240" s="247">
        <f>SUM(D241:D242)</f>
        <v>0</v>
      </c>
      <c r="E240" s="247">
        <f>SUM(E241:E242)</f>
        <v>0</v>
      </c>
      <c r="F240" s="248" t="str">
        <f t="shared" si="3"/>
        <v>-</v>
      </c>
    </row>
    <row r="241" spans="1:6" x14ac:dyDescent="0.2">
      <c r="A241" s="243" t="s">
        <v>2367</v>
      </c>
      <c r="B241" s="244" t="s">
        <v>2368</v>
      </c>
      <c r="C241" s="245">
        <v>230</v>
      </c>
      <c r="D241" s="249"/>
      <c r="E241" s="249"/>
      <c r="F241" s="248" t="str">
        <f t="shared" si="3"/>
        <v>-</v>
      </c>
    </row>
    <row r="242" spans="1:6" x14ac:dyDescent="0.2">
      <c r="A242" s="243" t="s">
        <v>2369</v>
      </c>
      <c r="B242" s="244" t="s">
        <v>2393</v>
      </c>
      <c r="C242" s="245">
        <v>231</v>
      </c>
      <c r="D242" s="249"/>
      <c r="E242" s="249"/>
      <c r="F242" s="248" t="str">
        <f t="shared" si="3"/>
        <v>-</v>
      </c>
    </row>
    <row r="243" spans="1:6" x14ac:dyDescent="0.2">
      <c r="A243" s="243" t="s">
        <v>2394</v>
      </c>
      <c r="B243" s="244" t="s">
        <v>2395</v>
      </c>
      <c r="C243" s="245">
        <v>232</v>
      </c>
      <c r="D243" s="249"/>
      <c r="E243" s="249"/>
      <c r="F243" s="248" t="str">
        <f t="shared" si="3"/>
        <v>-</v>
      </c>
    </row>
    <row r="244" spans="1:6" x14ac:dyDescent="0.2">
      <c r="A244" s="243" t="s">
        <v>2396</v>
      </c>
      <c r="B244" s="244" t="s">
        <v>2749</v>
      </c>
      <c r="C244" s="245">
        <v>233</v>
      </c>
      <c r="D244" s="247">
        <f>SUM(D245:D247)</f>
        <v>73804</v>
      </c>
      <c r="E244" s="247">
        <f>SUM(E245:E247)</f>
        <v>55354</v>
      </c>
      <c r="F244" s="248">
        <f t="shared" si="3"/>
        <v>75.001354940111639</v>
      </c>
    </row>
    <row r="245" spans="1:6" x14ac:dyDescent="0.2">
      <c r="A245" s="243" t="s">
        <v>537</v>
      </c>
      <c r="B245" s="244" t="s">
        <v>2397</v>
      </c>
      <c r="C245" s="245">
        <v>234</v>
      </c>
      <c r="D245" s="249">
        <v>920</v>
      </c>
      <c r="E245" s="249">
        <v>492</v>
      </c>
      <c r="F245" s="248">
        <f t="shared" si="3"/>
        <v>53.478260869565219</v>
      </c>
    </row>
    <row r="246" spans="1:6" x14ac:dyDescent="0.2">
      <c r="A246" s="243" t="s">
        <v>702</v>
      </c>
      <c r="B246" s="244" t="s">
        <v>1381</v>
      </c>
      <c r="C246" s="245">
        <v>235</v>
      </c>
      <c r="D246" s="249"/>
      <c r="E246" s="249"/>
      <c r="F246" s="248" t="str">
        <f t="shared" si="3"/>
        <v>-</v>
      </c>
    </row>
    <row r="247" spans="1:6" x14ac:dyDescent="0.2">
      <c r="A247" s="243" t="s">
        <v>2484</v>
      </c>
      <c r="B247" s="244" t="s">
        <v>1382</v>
      </c>
      <c r="C247" s="245">
        <v>236</v>
      </c>
      <c r="D247" s="249">
        <v>72884</v>
      </c>
      <c r="E247" s="249">
        <v>54862</v>
      </c>
      <c r="F247" s="248">
        <f t="shared" si="3"/>
        <v>75.273036606113834</v>
      </c>
    </row>
    <row r="248" spans="1:6" x14ac:dyDescent="0.2">
      <c r="A248" s="243" t="s">
        <v>1383</v>
      </c>
      <c r="B248" s="244" t="s">
        <v>2750</v>
      </c>
      <c r="C248" s="245">
        <v>237</v>
      </c>
      <c r="D248" s="247">
        <f>SUM(D249:D251)</f>
        <v>0</v>
      </c>
      <c r="E248" s="247">
        <f>SUM(E249:E251)</f>
        <v>0</v>
      </c>
      <c r="F248" s="248" t="str">
        <f t="shared" si="3"/>
        <v>-</v>
      </c>
    </row>
    <row r="249" spans="1:6" x14ac:dyDescent="0.2">
      <c r="A249" s="243" t="s">
        <v>2018</v>
      </c>
      <c r="B249" s="244" t="s">
        <v>1384</v>
      </c>
      <c r="C249" s="245">
        <v>238</v>
      </c>
      <c r="D249" s="249"/>
      <c r="E249" s="249"/>
      <c r="F249" s="248" t="str">
        <f t="shared" si="3"/>
        <v>-</v>
      </c>
    </row>
    <row r="250" spans="1:6" x14ac:dyDescent="0.2">
      <c r="A250" s="243" t="s">
        <v>2728</v>
      </c>
      <c r="B250" s="253" t="s">
        <v>1385</v>
      </c>
      <c r="C250" s="245">
        <v>239</v>
      </c>
      <c r="D250" s="249"/>
      <c r="E250" s="249"/>
      <c r="F250" s="248" t="str">
        <f t="shared" si="3"/>
        <v>-</v>
      </c>
    </row>
    <row r="251" spans="1:6" x14ac:dyDescent="0.2">
      <c r="A251" s="243" t="s">
        <v>4096</v>
      </c>
      <c r="B251" s="253" t="s">
        <v>1386</v>
      </c>
      <c r="C251" s="245">
        <v>240</v>
      </c>
      <c r="D251" s="249"/>
      <c r="E251" s="249"/>
      <c r="F251" s="248" t="str">
        <f t="shared" si="3"/>
        <v>-</v>
      </c>
    </row>
    <row r="252" spans="1:6" x14ac:dyDescent="0.2">
      <c r="A252" s="243" t="s">
        <v>2110</v>
      </c>
      <c r="B252" s="253" t="s">
        <v>1387</v>
      </c>
      <c r="C252" s="245">
        <v>241</v>
      </c>
      <c r="D252" s="249"/>
      <c r="E252" s="249"/>
      <c r="F252" s="248" t="str">
        <f t="shared" si="3"/>
        <v>-</v>
      </c>
    </row>
    <row r="253" spans="1:6" x14ac:dyDescent="0.2">
      <c r="A253" s="243" t="s">
        <v>2730</v>
      </c>
      <c r="B253" s="253" t="s">
        <v>3291</v>
      </c>
      <c r="C253" s="245">
        <v>242</v>
      </c>
      <c r="D253" s="249">
        <v>75821</v>
      </c>
      <c r="E253" s="249">
        <v>62871</v>
      </c>
      <c r="F253" s="248">
        <f t="shared" si="3"/>
        <v>82.920299125572072</v>
      </c>
    </row>
    <row r="254" spans="1:6" x14ac:dyDescent="0.2">
      <c r="A254" s="243" t="s">
        <v>3292</v>
      </c>
      <c r="B254" s="253" t="s">
        <v>3293</v>
      </c>
      <c r="C254" s="245">
        <v>243</v>
      </c>
      <c r="D254" s="249"/>
      <c r="E254" s="249"/>
      <c r="F254" s="248" t="str">
        <f t="shared" si="3"/>
        <v>-</v>
      </c>
    </row>
    <row r="255" spans="1:6" x14ac:dyDescent="0.2">
      <c r="A255" s="243" t="s">
        <v>3294</v>
      </c>
      <c r="B255" s="253" t="s">
        <v>3295</v>
      </c>
      <c r="C255" s="245">
        <v>244</v>
      </c>
      <c r="D255" s="247">
        <f>+D256-D257</f>
        <v>0</v>
      </c>
      <c r="E255" s="247">
        <f>+E256-E257</f>
        <v>0</v>
      </c>
      <c r="F255" s="248" t="str">
        <f t="shared" si="3"/>
        <v>-</v>
      </c>
    </row>
    <row r="256" spans="1:6" x14ac:dyDescent="0.2">
      <c r="A256" s="243" t="s">
        <v>3296</v>
      </c>
      <c r="B256" s="253" t="s">
        <v>2751</v>
      </c>
      <c r="C256" s="245">
        <v>245</v>
      </c>
      <c r="D256" s="247">
        <f>D257</f>
        <v>0</v>
      </c>
      <c r="E256" s="247">
        <f>E257</f>
        <v>0</v>
      </c>
      <c r="F256" s="248" t="str">
        <f t="shared" si="3"/>
        <v>-</v>
      </c>
    </row>
    <row r="257" spans="1:6" x14ac:dyDescent="0.2">
      <c r="A257" s="255" t="s">
        <v>3669</v>
      </c>
      <c r="B257" s="256" t="s">
        <v>3670</v>
      </c>
      <c r="C257" s="257">
        <v>246</v>
      </c>
      <c r="D257" s="258"/>
      <c r="E257" s="258"/>
      <c r="F257" s="259" t="str">
        <f t="shared" si="3"/>
        <v>-</v>
      </c>
    </row>
    <row r="258" spans="1:6" ht="18" customHeight="1" x14ac:dyDescent="0.2">
      <c r="A258" s="462" t="s">
        <v>2122</v>
      </c>
      <c r="B258" s="463"/>
      <c r="C258" s="463"/>
      <c r="D258" s="463"/>
      <c r="E258" s="464"/>
      <c r="F258" s="465"/>
    </row>
    <row r="259" spans="1:6" x14ac:dyDescent="0.2">
      <c r="A259" s="237" t="s">
        <v>1279</v>
      </c>
      <c r="B259" s="238" t="s">
        <v>1280</v>
      </c>
      <c r="C259" s="239">
        <v>247</v>
      </c>
      <c r="D259" s="260"/>
      <c r="E259" s="260"/>
      <c r="F259" s="242" t="str">
        <f t="shared" ref="F259:F309" si="4">IF(D259&gt;0,IF(E259/D259&gt;=100,"&gt;&gt;100",E259/D259*100),"-")</f>
        <v>-</v>
      </c>
    </row>
    <row r="260" spans="1:6" x14ac:dyDescent="0.2">
      <c r="A260" s="243" t="s">
        <v>1279</v>
      </c>
      <c r="B260" s="244" t="s">
        <v>1281</v>
      </c>
      <c r="C260" s="245">
        <v>248</v>
      </c>
      <c r="D260" s="249"/>
      <c r="E260" s="249"/>
      <c r="F260" s="248" t="str">
        <f t="shared" si="4"/>
        <v>-</v>
      </c>
    </row>
    <row r="261" spans="1:6" x14ac:dyDescent="0.2">
      <c r="A261" s="243" t="s">
        <v>1282</v>
      </c>
      <c r="B261" s="244" t="s">
        <v>1283</v>
      </c>
      <c r="C261" s="245">
        <v>249</v>
      </c>
      <c r="D261" s="249"/>
      <c r="E261" s="249"/>
      <c r="F261" s="248" t="str">
        <f t="shared" si="4"/>
        <v>-</v>
      </c>
    </row>
    <row r="262" spans="1:6" x14ac:dyDescent="0.2">
      <c r="A262" s="243" t="s">
        <v>1282</v>
      </c>
      <c r="B262" s="244" t="s">
        <v>1284</v>
      </c>
      <c r="C262" s="245">
        <v>250</v>
      </c>
      <c r="D262" s="249"/>
      <c r="E262" s="249"/>
      <c r="F262" s="248" t="str">
        <f t="shared" si="4"/>
        <v>-</v>
      </c>
    </row>
    <row r="263" spans="1:6" x14ac:dyDescent="0.2">
      <c r="A263" s="243" t="s">
        <v>1285</v>
      </c>
      <c r="B263" s="244" t="s">
        <v>1286</v>
      </c>
      <c r="C263" s="245">
        <v>251</v>
      </c>
      <c r="D263" s="249">
        <v>75631</v>
      </c>
      <c r="E263" s="249">
        <v>62681</v>
      </c>
      <c r="F263" s="248">
        <f t="shared" si="4"/>
        <v>82.877391545794708</v>
      </c>
    </row>
    <row r="264" spans="1:6" x14ac:dyDescent="0.2">
      <c r="A264" s="243" t="s">
        <v>1285</v>
      </c>
      <c r="B264" s="244" t="s">
        <v>1287</v>
      </c>
      <c r="C264" s="245">
        <v>252</v>
      </c>
      <c r="D264" s="249"/>
      <c r="E264" s="249"/>
      <c r="F264" s="248" t="str">
        <f t="shared" si="4"/>
        <v>-</v>
      </c>
    </row>
    <row r="265" spans="1:6" ht="24" x14ac:dyDescent="0.2">
      <c r="A265" s="243" t="s">
        <v>2203</v>
      </c>
      <c r="B265" s="244" t="s">
        <v>2204</v>
      </c>
      <c r="C265" s="245">
        <v>253</v>
      </c>
      <c r="D265" s="249"/>
      <c r="E265" s="249"/>
      <c r="F265" s="248" t="str">
        <f t="shared" si="4"/>
        <v>-</v>
      </c>
    </row>
    <row r="266" spans="1:6" x14ac:dyDescent="0.2">
      <c r="A266" s="243" t="s">
        <v>2205</v>
      </c>
      <c r="B266" s="244" t="s">
        <v>2206</v>
      </c>
      <c r="C266" s="245">
        <v>254</v>
      </c>
      <c r="D266" s="249"/>
      <c r="E266" s="249"/>
      <c r="F266" s="248" t="str">
        <f t="shared" si="4"/>
        <v>-</v>
      </c>
    </row>
    <row r="267" spans="1:6" x14ac:dyDescent="0.2">
      <c r="A267" s="243" t="s">
        <v>2207</v>
      </c>
      <c r="B267" s="244" t="s">
        <v>2208</v>
      </c>
      <c r="C267" s="245">
        <v>255</v>
      </c>
      <c r="D267" s="249"/>
      <c r="E267" s="249"/>
      <c r="F267" s="248"/>
    </row>
    <row r="268" spans="1:6" ht="24" x14ac:dyDescent="0.2">
      <c r="A268" s="243" t="s">
        <v>2209</v>
      </c>
      <c r="B268" s="244" t="s">
        <v>2210</v>
      </c>
      <c r="C268" s="245">
        <v>256</v>
      </c>
      <c r="D268" s="249"/>
      <c r="E268" s="249"/>
      <c r="F268" s="248"/>
    </row>
    <row r="269" spans="1:6" x14ac:dyDescent="0.2">
      <c r="A269" s="243" t="s">
        <v>2211</v>
      </c>
      <c r="B269" s="244" t="s">
        <v>3650</v>
      </c>
      <c r="C269" s="245">
        <v>257</v>
      </c>
      <c r="D269" s="249"/>
      <c r="E269" s="249"/>
      <c r="F269" s="248"/>
    </row>
    <row r="270" spans="1:6" ht="24" x14ac:dyDescent="0.2">
      <c r="A270" s="243" t="s">
        <v>3651</v>
      </c>
      <c r="B270" s="244" t="s">
        <v>3652</v>
      </c>
      <c r="C270" s="245">
        <v>258</v>
      </c>
      <c r="D270" s="249"/>
      <c r="E270" s="249"/>
      <c r="F270" s="248"/>
    </row>
    <row r="271" spans="1:6" ht="24" x14ac:dyDescent="0.2">
      <c r="A271" s="243" t="s">
        <v>3653</v>
      </c>
      <c r="B271" s="244" t="s">
        <v>3654</v>
      </c>
      <c r="C271" s="245">
        <v>259</v>
      </c>
      <c r="D271" s="249"/>
      <c r="E271" s="249"/>
      <c r="F271" s="248"/>
    </row>
    <row r="272" spans="1:6" ht="24" x14ac:dyDescent="0.2">
      <c r="A272" s="243" t="s">
        <v>3655</v>
      </c>
      <c r="B272" s="244" t="s">
        <v>3656</v>
      </c>
      <c r="C272" s="245">
        <v>260</v>
      </c>
      <c r="D272" s="249"/>
      <c r="E272" s="249"/>
      <c r="F272" s="248"/>
    </row>
    <row r="273" spans="1:6" ht="24" x14ac:dyDescent="0.2">
      <c r="A273" s="243" t="s">
        <v>3657</v>
      </c>
      <c r="B273" s="244" t="s">
        <v>3658</v>
      </c>
      <c r="C273" s="245">
        <v>261</v>
      </c>
      <c r="D273" s="249"/>
      <c r="E273" s="249"/>
      <c r="F273" s="248"/>
    </row>
    <row r="274" spans="1:6" x14ac:dyDescent="0.2">
      <c r="A274" s="243" t="s">
        <v>3659</v>
      </c>
      <c r="B274" s="244" t="s">
        <v>3660</v>
      </c>
      <c r="C274" s="245">
        <v>262</v>
      </c>
      <c r="D274" s="249"/>
      <c r="E274" s="249"/>
      <c r="F274" s="248"/>
    </row>
    <row r="275" spans="1:6" x14ac:dyDescent="0.2">
      <c r="A275" s="243" t="s">
        <v>3661</v>
      </c>
      <c r="B275" s="244" t="s">
        <v>3662</v>
      </c>
      <c r="C275" s="245">
        <v>263</v>
      </c>
      <c r="D275" s="249"/>
      <c r="E275" s="249"/>
      <c r="F275" s="248"/>
    </row>
    <row r="276" spans="1:6" x14ac:dyDescent="0.2">
      <c r="A276" s="243" t="s">
        <v>3663</v>
      </c>
      <c r="B276" s="244" t="s">
        <v>3664</v>
      </c>
      <c r="C276" s="245">
        <v>264</v>
      </c>
      <c r="D276" s="249"/>
      <c r="E276" s="249"/>
      <c r="F276" s="248"/>
    </row>
    <row r="277" spans="1:6" x14ac:dyDescent="0.2">
      <c r="A277" s="243" t="s">
        <v>3665</v>
      </c>
      <c r="B277" s="244" t="s">
        <v>3666</v>
      </c>
      <c r="C277" s="245">
        <v>265</v>
      </c>
      <c r="D277" s="249"/>
      <c r="E277" s="249"/>
      <c r="F277" s="248"/>
    </row>
    <row r="278" spans="1:6" x14ac:dyDescent="0.2">
      <c r="A278" s="243" t="s">
        <v>3667</v>
      </c>
      <c r="B278" s="244" t="s">
        <v>820</v>
      </c>
      <c r="C278" s="245">
        <v>266</v>
      </c>
      <c r="D278" s="249"/>
      <c r="E278" s="249"/>
      <c r="F278" s="248"/>
    </row>
    <row r="279" spans="1:6" ht="24" x14ac:dyDescent="0.2">
      <c r="A279" s="243" t="s">
        <v>821</v>
      </c>
      <c r="B279" s="244" t="s">
        <v>822</v>
      </c>
      <c r="C279" s="245">
        <v>267</v>
      </c>
      <c r="D279" s="249"/>
      <c r="E279" s="249"/>
      <c r="F279" s="248"/>
    </row>
    <row r="280" spans="1:6" ht="24" x14ac:dyDescent="0.2">
      <c r="A280" s="243" t="s">
        <v>823</v>
      </c>
      <c r="B280" s="244" t="s">
        <v>2964</v>
      </c>
      <c r="C280" s="245">
        <v>268</v>
      </c>
      <c r="D280" s="249"/>
      <c r="E280" s="249"/>
      <c r="F280" s="248"/>
    </row>
    <row r="281" spans="1:6" x14ac:dyDescent="0.2">
      <c r="A281" s="243" t="s">
        <v>1288</v>
      </c>
      <c r="B281" s="244" t="s">
        <v>1289</v>
      </c>
      <c r="C281" s="245">
        <v>269</v>
      </c>
      <c r="D281" s="249">
        <v>196919</v>
      </c>
      <c r="E281" s="249">
        <v>192773</v>
      </c>
      <c r="F281" s="248">
        <f t="shared" si="4"/>
        <v>97.894565785932286</v>
      </c>
    </row>
    <row r="282" spans="1:6" x14ac:dyDescent="0.2">
      <c r="A282" s="243" t="s">
        <v>1288</v>
      </c>
      <c r="B282" s="244" t="s">
        <v>1290</v>
      </c>
      <c r="C282" s="245">
        <v>270</v>
      </c>
      <c r="D282" s="249"/>
      <c r="E282" s="249"/>
      <c r="F282" s="248" t="str">
        <f t="shared" si="4"/>
        <v>-</v>
      </c>
    </row>
    <row r="283" spans="1:6" x14ac:dyDescent="0.2">
      <c r="A283" s="243" t="s">
        <v>1291</v>
      </c>
      <c r="B283" s="244" t="s">
        <v>1292</v>
      </c>
      <c r="C283" s="245">
        <v>271</v>
      </c>
      <c r="D283" s="249"/>
      <c r="E283" s="249"/>
      <c r="F283" s="248" t="str">
        <f t="shared" si="4"/>
        <v>-</v>
      </c>
    </row>
    <row r="284" spans="1:6" x14ac:dyDescent="0.2">
      <c r="A284" s="243" t="s">
        <v>1291</v>
      </c>
      <c r="B284" s="244" t="s">
        <v>1293</v>
      </c>
      <c r="C284" s="245">
        <v>272</v>
      </c>
      <c r="D284" s="249"/>
      <c r="E284" s="249"/>
      <c r="F284" s="248" t="str">
        <f t="shared" si="4"/>
        <v>-</v>
      </c>
    </row>
    <row r="285" spans="1:6" x14ac:dyDescent="0.2">
      <c r="A285" s="243" t="s">
        <v>1294</v>
      </c>
      <c r="B285" s="244" t="s">
        <v>1295</v>
      </c>
      <c r="C285" s="245">
        <v>273</v>
      </c>
      <c r="D285" s="249"/>
      <c r="E285" s="249"/>
      <c r="F285" s="248" t="str">
        <f t="shared" si="4"/>
        <v>-</v>
      </c>
    </row>
    <row r="286" spans="1:6" x14ac:dyDescent="0.2">
      <c r="A286" s="243" t="s">
        <v>1294</v>
      </c>
      <c r="B286" s="244" t="s">
        <v>1296</v>
      </c>
      <c r="C286" s="245">
        <v>274</v>
      </c>
      <c r="D286" s="249"/>
      <c r="E286" s="249"/>
      <c r="F286" s="248" t="str">
        <f t="shared" si="4"/>
        <v>-</v>
      </c>
    </row>
    <row r="287" spans="1:6" x14ac:dyDescent="0.2">
      <c r="A287" s="243" t="s">
        <v>1297</v>
      </c>
      <c r="B287" s="244" t="s">
        <v>1298</v>
      </c>
      <c r="C287" s="245">
        <v>275</v>
      </c>
      <c r="D287" s="249"/>
      <c r="E287" s="249"/>
      <c r="F287" s="248" t="str">
        <f t="shared" si="4"/>
        <v>-</v>
      </c>
    </row>
    <row r="288" spans="1:6" x14ac:dyDescent="0.2">
      <c r="A288" s="243" t="s">
        <v>1297</v>
      </c>
      <c r="B288" s="244" t="s">
        <v>1299</v>
      </c>
      <c r="C288" s="245">
        <v>276</v>
      </c>
      <c r="D288" s="249"/>
      <c r="E288" s="249"/>
      <c r="F288" s="248" t="str">
        <f t="shared" si="4"/>
        <v>-</v>
      </c>
    </row>
    <row r="289" spans="1:6" x14ac:dyDescent="0.2">
      <c r="A289" s="243" t="s">
        <v>2965</v>
      </c>
      <c r="B289" s="261" t="s">
        <v>2966</v>
      </c>
      <c r="C289" s="245">
        <v>277</v>
      </c>
      <c r="D289" s="249"/>
      <c r="E289" s="249"/>
      <c r="F289" s="248" t="str">
        <f t="shared" si="4"/>
        <v>-</v>
      </c>
    </row>
    <row r="290" spans="1:6" x14ac:dyDescent="0.2">
      <c r="A290" s="243" t="s">
        <v>2967</v>
      </c>
      <c r="B290" s="261" t="s">
        <v>2968</v>
      </c>
      <c r="C290" s="245">
        <v>278</v>
      </c>
      <c r="D290" s="249"/>
      <c r="E290" s="249"/>
      <c r="F290" s="248" t="str">
        <f t="shared" si="4"/>
        <v>-</v>
      </c>
    </row>
    <row r="291" spans="1:6" x14ac:dyDescent="0.2">
      <c r="A291" s="243">
        <v>26224</v>
      </c>
      <c r="B291" s="261" t="s">
        <v>2969</v>
      </c>
      <c r="C291" s="245">
        <v>279</v>
      </c>
      <c r="D291" s="249"/>
      <c r="E291" s="249"/>
      <c r="F291" s="248" t="str">
        <f t="shared" si="4"/>
        <v>-</v>
      </c>
    </row>
    <row r="292" spans="1:6" x14ac:dyDescent="0.2">
      <c r="A292" s="243">
        <v>26233</v>
      </c>
      <c r="B292" s="261" t="s">
        <v>3501</v>
      </c>
      <c r="C292" s="245">
        <v>280</v>
      </c>
      <c r="D292" s="249"/>
      <c r="E292" s="249"/>
      <c r="F292" s="248" t="str">
        <f t="shared" si="4"/>
        <v>-</v>
      </c>
    </row>
    <row r="293" spans="1:6" x14ac:dyDescent="0.2">
      <c r="A293" s="243" t="s">
        <v>3502</v>
      </c>
      <c r="B293" s="261" t="s">
        <v>3503</v>
      </c>
      <c r="C293" s="245">
        <v>281</v>
      </c>
      <c r="D293" s="249"/>
      <c r="E293" s="249"/>
      <c r="F293" s="248" t="str">
        <f t="shared" si="4"/>
        <v>-</v>
      </c>
    </row>
    <row r="294" spans="1:6" x14ac:dyDescent="0.2">
      <c r="A294" s="243">
        <v>26244</v>
      </c>
      <c r="B294" s="261" t="s">
        <v>3504</v>
      </c>
      <c r="C294" s="245">
        <v>282</v>
      </c>
      <c r="D294" s="249"/>
      <c r="E294" s="249"/>
      <c r="F294" s="248" t="str">
        <f t="shared" si="4"/>
        <v>-</v>
      </c>
    </row>
    <row r="295" spans="1:6" x14ac:dyDescent="0.2">
      <c r="A295" s="243">
        <v>26314</v>
      </c>
      <c r="B295" s="261" t="s">
        <v>3505</v>
      </c>
      <c r="C295" s="245">
        <v>283</v>
      </c>
      <c r="D295" s="249"/>
      <c r="E295" s="249"/>
      <c r="F295" s="248" t="str">
        <f t="shared" si="4"/>
        <v>-</v>
      </c>
    </row>
    <row r="296" spans="1:6" x14ac:dyDescent="0.2">
      <c r="A296" s="243" t="s">
        <v>3506</v>
      </c>
      <c r="B296" s="261" t="s">
        <v>3507</v>
      </c>
      <c r="C296" s="245">
        <v>284</v>
      </c>
      <c r="D296" s="249"/>
      <c r="E296" s="249"/>
      <c r="F296" s="248" t="str">
        <f t="shared" si="4"/>
        <v>-</v>
      </c>
    </row>
    <row r="297" spans="1:6" x14ac:dyDescent="0.2">
      <c r="A297" s="243">
        <v>26434</v>
      </c>
      <c r="B297" s="261" t="s">
        <v>3508</v>
      </c>
      <c r="C297" s="245">
        <v>285</v>
      </c>
      <c r="D297" s="249"/>
      <c r="E297" s="249"/>
      <c r="F297" s="248" t="str">
        <f t="shared" si="4"/>
        <v>-</v>
      </c>
    </row>
    <row r="298" spans="1:6" x14ac:dyDescent="0.2">
      <c r="A298" s="243">
        <v>26443</v>
      </c>
      <c r="B298" s="261" t="s">
        <v>3509</v>
      </c>
      <c r="C298" s="245">
        <v>286</v>
      </c>
      <c r="D298" s="249"/>
      <c r="E298" s="249"/>
      <c r="F298" s="248" t="str">
        <f t="shared" si="4"/>
        <v>-</v>
      </c>
    </row>
    <row r="299" spans="1:6" x14ac:dyDescent="0.2">
      <c r="A299" s="243" t="s">
        <v>3510</v>
      </c>
      <c r="B299" s="261" t="s">
        <v>3511</v>
      </c>
      <c r="C299" s="245">
        <v>287</v>
      </c>
      <c r="D299" s="249"/>
      <c r="E299" s="249"/>
      <c r="F299" s="248" t="str">
        <f t="shared" si="4"/>
        <v>-</v>
      </c>
    </row>
    <row r="300" spans="1:6" x14ac:dyDescent="0.2">
      <c r="A300" s="243">
        <v>26454</v>
      </c>
      <c r="B300" s="261" t="s">
        <v>3512</v>
      </c>
      <c r="C300" s="245">
        <v>288</v>
      </c>
      <c r="D300" s="249"/>
      <c r="E300" s="249"/>
      <c r="F300" s="248" t="str">
        <f t="shared" si="4"/>
        <v>-</v>
      </c>
    </row>
    <row r="301" spans="1:6" x14ac:dyDescent="0.2">
      <c r="A301" s="243" t="s">
        <v>3513</v>
      </c>
      <c r="B301" s="261" t="s">
        <v>3514</v>
      </c>
      <c r="C301" s="245">
        <v>289</v>
      </c>
      <c r="D301" s="249"/>
      <c r="E301" s="249"/>
      <c r="F301" s="248" t="str">
        <f t="shared" si="4"/>
        <v>-</v>
      </c>
    </row>
    <row r="302" spans="1:6" x14ac:dyDescent="0.2">
      <c r="A302" s="243">
        <v>26464</v>
      </c>
      <c r="B302" s="261" t="s">
        <v>3515</v>
      </c>
      <c r="C302" s="245">
        <v>290</v>
      </c>
      <c r="D302" s="249"/>
      <c r="E302" s="249"/>
      <c r="F302" s="248" t="str">
        <f t="shared" si="4"/>
        <v>-</v>
      </c>
    </row>
    <row r="303" spans="1:6" x14ac:dyDescent="0.2">
      <c r="A303" s="243">
        <v>26473</v>
      </c>
      <c r="B303" s="261" t="s">
        <v>759</v>
      </c>
      <c r="C303" s="245">
        <v>291</v>
      </c>
      <c r="D303" s="249"/>
      <c r="E303" s="249"/>
      <c r="F303" s="248" t="str">
        <f t="shared" si="4"/>
        <v>-</v>
      </c>
    </row>
    <row r="304" spans="1:6" x14ac:dyDescent="0.2">
      <c r="A304" s="243" t="s">
        <v>760</v>
      </c>
      <c r="B304" s="261" t="s">
        <v>761</v>
      </c>
      <c r="C304" s="245">
        <v>292</v>
      </c>
      <c r="D304" s="249"/>
      <c r="E304" s="249"/>
      <c r="F304" s="248" t="str">
        <f t="shared" si="4"/>
        <v>-</v>
      </c>
    </row>
    <row r="305" spans="1:7" x14ac:dyDescent="0.2">
      <c r="A305" s="243">
        <v>26484</v>
      </c>
      <c r="B305" s="261" t="s">
        <v>762</v>
      </c>
      <c r="C305" s="245">
        <v>293</v>
      </c>
      <c r="D305" s="249"/>
      <c r="E305" s="249"/>
      <c r="F305" s="248" t="str">
        <f t="shared" si="4"/>
        <v>-</v>
      </c>
    </row>
    <row r="306" spans="1:7" x14ac:dyDescent="0.2">
      <c r="A306" s="243">
        <v>26534</v>
      </c>
      <c r="B306" s="261" t="s">
        <v>763</v>
      </c>
      <c r="C306" s="245">
        <v>294</v>
      </c>
      <c r="D306" s="249"/>
      <c r="E306" s="249"/>
      <c r="F306" s="248" t="str">
        <f t="shared" si="4"/>
        <v>-</v>
      </c>
    </row>
    <row r="307" spans="1:7" x14ac:dyDescent="0.2">
      <c r="A307" s="243">
        <v>26544</v>
      </c>
      <c r="B307" s="261" t="s">
        <v>764</v>
      </c>
      <c r="C307" s="245">
        <v>295</v>
      </c>
      <c r="D307" s="249"/>
      <c r="E307" s="249"/>
      <c r="F307" s="248" t="str">
        <f t="shared" si="4"/>
        <v>-</v>
      </c>
    </row>
    <row r="308" spans="1:7" x14ac:dyDescent="0.2">
      <c r="A308" s="243">
        <v>26554</v>
      </c>
      <c r="B308" s="261" t="s">
        <v>765</v>
      </c>
      <c r="C308" s="245">
        <v>296</v>
      </c>
      <c r="D308" s="249"/>
      <c r="E308" s="249"/>
      <c r="F308" s="248" t="str">
        <f t="shared" si="4"/>
        <v>-</v>
      </c>
    </row>
    <row r="309" spans="1:7" x14ac:dyDescent="0.2">
      <c r="A309" s="243">
        <v>26564</v>
      </c>
      <c r="B309" s="261" t="s">
        <v>766</v>
      </c>
      <c r="C309" s="245">
        <v>297</v>
      </c>
      <c r="D309" s="249"/>
      <c r="E309" s="249"/>
      <c r="F309" s="248" t="str">
        <f t="shared" si="4"/>
        <v>-</v>
      </c>
    </row>
    <row r="310" spans="1:7" ht="14.1" customHeight="1" x14ac:dyDescent="0.2">
      <c r="A310" s="255"/>
      <c r="B310" s="256" t="s">
        <v>1300</v>
      </c>
      <c r="C310" s="257">
        <v>298</v>
      </c>
      <c r="D310" s="262">
        <f>SUM(D259:D309)</f>
        <v>272550</v>
      </c>
      <c r="E310" s="262">
        <f>SUM(E259:E309)</f>
        <v>255454</v>
      </c>
      <c r="F310" s="259" t="s">
        <v>3896</v>
      </c>
    </row>
    <row r="311" spans="1:7" x14ac:dyDescent="0.2"/>
    <row r="312" spans="1:7" s="13" customFormat="1" ht="25.5" customHeight="1" x14ac:dyDescent="0.2">
      <c r="A312" s="14" t="s">
        <v>4051</v>
      </c>
      <c r="B312" s="14"/>
      <c r="C312" s="425" t="s">
        <v>2475</v>
      </c>
      <c r="D312" s="425"/>
      <c r="E312" s="14"/>
      <c r="F312" s="14"/>
      <c r="G312" s="18"/>
    </row>
    <row r="313" spans="1:7" s="13" customFormat="1" ht="15" customHeight="1" x14ac:dyDescent="0.2">
      <c r="A313" s="14" t="str">
        <f>IF(RefStr!H25&lt;&gt;"", "Osoba za kontaktiranje: " &amp; RefStr!H25,"Osoba za kontaktiranje: _________________________________________")</f>
        <v>Osoba za kontaktiranje: VLADO DERDIĆ</v>
      </c>
      <c r="B313" s="14"/>
      <c r="C313" s="178"/>
      <c r="D313" s="178"/>
      <c r="E313" s="14"/>
      <c r="F313" s="14"/>
      <c r="G313" s="18"/>
    </row>
    <row r="314" spans="1:7" s="13" customFormat="1" ht="15" customHeight="1" x14ac:dyDescent="0.2">
      <c r="A314" s="14" t="str">
        <f>IF(RefStr!H27="","Telefon za kontakt: _________________","Telefon za kontakt: " &amp; RefStr!H27)</f>
        <v>Telefon za kontakt: 042200456</v>
      </c>
      <c r="B314" s="14"/>
      <c r="E314" s="14"/>
      <c r="F314" s="14"/>
      <c r="G314" s="18"/>
    </row>
    <row r="315" spans="1:7" s="13" customFormat="1" ht="15" customHeight="1" x14ac:dyDescent="0.2">
      <c r="A315" s="14" t="str">
        <f>IF(RefStr!H33="","Odgovorna osoba: _____________________________","Odgovorna osoba: " &amp; RefStr!H33)</f>
        <v>Odgovorna osoba: DRAŽENKA ŠVELEC-JURIČIĆ</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4294967293"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5" activePane="bottomLeft" state="frozen"/>
      <selection activeCell="A22" sqref="A22"/>
      <selection pane="bottomLeft" activeCell="D42" sqref="D42"/>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7" t="s">
        <v>3816</v>
      </c>
      <c r="B1" s="468"/>
      <c r="C1" s="479" t="s">
        <v>3720</v>
      </c>
      <c r="D1" s="479"/>
    </row>
    <row r="2" spans="1:6" s="3" customFormat="1" ht="39.950000000000003" customHeight="1" thickBot="1" x14ac:dyDescent="0.25">
      <c r="A2" s="475" t="s">
        <v>3383</v>
      </c>
      <c r="B2" s="476"/>
      <c r="C2" s="473" t="s">
        <v>3840</v>
      </c>
      <c r="D2" s="474"/>
    </row>
    <row r="3" spans="1:6" ht="30" customHeight="1" x14ac:dyDescent="0.2">
      <c r="A3" s="477" t="str">
        <f>IF(RefStr!F6&lt;&gt;"",IF(OR(RefStr!K12-RefStr!K10 &lt; 32),LOOKUP(RefStr!F6,RefStr!N39:N43,RefStr!O39:O43),LOOKUP(RefStr!F6,RefStr!N39:N43,RefStr!P39:P43))," - razdoblje i/ili razina nisu odabrani -")</f>
        <v>za razdoblje 1. siječnja do 31. prosinca 2016. godine</v>
      </c>
      <c r="B3" s="478"/>
      <c r="C3" s="2"/>
      <c r="D3" s="2"/>
    </row>
    <row r="4" spans="1:6" s="4" customFormat="1" ht="15" customHeight="1" x14ac:dyDescent="0.2">
      <c r="A4" s="51" t="s">
        <v>2333</v>
      </c>
      <c r="B4" s="434" t="str">
        <f xml:space="preserve"> "RKP: " &amp; TEXT(INT(VALUE(RefStr!B6)),"00000") &amp; ",  " &amp; "MB: " &amp; TEXT(INT(VALUE(RefStr!B8)), "00000000") &amp; "  " &amp; RefStr!B10</f>
        <v>RKP: 13990,  MB: 03325164  OSNOVNA ŠKOLA BISAG</v>
      </c>
      <c r="C4" s="435"/>
      <c r="D4" s="435"/>
      <c r="E4" s="435"/>
      <c r="F4" s="435"/>
    </row>
    <row r="5" spans="1:6" s="4" customFormat="1" ht="15" customHeight="1" x14ac:dyDescent="0.2">
      <c r="A5" s="52"/>
      <c r="B5" s="434" t="str">
        <f>RefStr!B12 &amp; " " &amp; RefStr!C12 &amp; ", " &amp; RefStr!B14</f>
        <v>42226 BISAG, BISAG 24/1</v>
      </c>
      <c r="C5" s="435"/>
      <c r="D5" s="435"/>
      <c r="E5" s="435"/>
      <c r="F5" s="435"/>
    </row>
    <row r="6" spans="1:6" s="4" customFormat="1" ht="15" customHeight="1" x14ac:dyDescent="0.2">
      <c r="A6" s="53"/>
      <c r="B6" s="436" t="str">
        <f xml:space="preserve"> "Razina: " &amp; RefStr!B16 &amp; ", Razdjel: " &amp; TEXT(INT(VALUE(RefStr!B20)), "000")</f>
        <v>Razina: 31, Razdjel: 000</v>
      </c>
      <c r="C6" s="437"/>
      <c r="D6" s="437"/>
      <c r="E6" s="437"/>
      <c r="F6" s="437"/>
    </row>
    <row r="7" spans="1:6" s="4" customFormat="1" ht="15" customHeight="1" x14ac:dyDescent="0.2">
      <c r="A7" s="53"/>
      <c r="B7" s="436" t="str">
        <f>"Djelatnost: " &amp; RefStr!B18 &amp; " " &amp; RefStr!C18</f>
        <v>Djelatnost: 8520 Osnovno obrazovanje</v>
      </c>
      <c r="C7" s="437"/>
      <c r="D7" s="437"/>
      <c r="E7" s="437"/>
      <c r="F7" s="437"/>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2">
        <v>1</v>
      </c>
      <c r="B11" s="93">
        <v>2</v>
      </c>
      <c r="C11" s="93">
        <v>3</v>
      </c>
      <c r="D11" s="93">
        <v>4</v>
      </c>
    </row>
    <row r="12" spans="1:6" x14ac:dyDescent="0.2">
      <c r="A12" s="179"/>
      <c r="B12" s="180" t="s">
        <v>268</v>
      </c>
      <c r="C12" s="230">
        <v>1</v>
      </c>
      <c r="D12" s="233">
        <v>196918</v>
      </c>
    </row>
    <row r="13" spans="1:6" x14ac:dyDescent="0.2">
      <c r="A13" s="181"/>
      <c r="B13" s="182" t="s">
        <v>2752</v>
      </c>
      <c r="C13" s="231">
        <v>2</v>
      </c>
      <c r="D13" s="234">
        <f>D14+D15+D24+D25</f>
        <v>3100700</v>
      </c>
    </row>
    <row r="14" spans="1:6" x14ac:dyDescent="0.2">
      <c r="A14" s="181"/>
      <c r="B14" s="182" t="s">
        <v>326</v>
      </c>
      <c r="C14" s="231">
        <v>3</v>
      </c>
      <c r="D14" s="235"/>
    </row>
    <row r="15" spans="1:6" x14ac:dyDescent="0.2">
      <c r="A15" s="181" t="s">
        <v>255</v>
      </c>
      <c r="B15" s="182" t="s">
        <v>2753</v>
      </c>
      <c r="C15" s="231">
        <v>4</v>
      </c>
      <c r="D15" s="234">
        <f>SUM(D16:D23)</f>
        <v>3100700</v>
      </c>
    </row>
    <row r="16" spans="1:6" x14ac:dyDescent="0.2">
      <c r="A16" s="183" t="s">
        <v>256</v>
      </c>
      <c r="B16" s="184" t="s">
        <v>257</v>
      </c>
      <c r="C16" s="231">
        <v>5</v>
      </c>
      <c r="D16" s="235">
        <v>2437966</v>
      </c>
    </row>
    <row r="17" spans="1:4" x14ac:dyDescent="0.2">
      <c r="A17" s="183" t="s">
        <v>258</v>
      </c>
      <c r="B17" s="184" t="s">
        <v>259</v>
      </c>
      <c r="C17" s="231">
        <v>6</v>
      </c>
      <c r="D17" s="235">
        <v>645574</v>
      </c>
    </row>
    <row r="18" spans="1:4" x14ac:dyDescent="0.2">
      <c r="A18" s="183" t="s">
        <v>260</v>
      </c>
      <c r="B18" s="184" t="s">
        <v>261</v>
      </c>
      <c r="C18" s="231">
        <v>7</v>
      </c>
      <c r="D18" s="235">
        <v>1414</v>
      </c>
    </row>
    <row r="19" spans="1:4" x14ac:dyDescent="0.2">
      <c r="A19" s="183" t="s">
        <v>262</v>
      </c>
      <c r="B19" s="184" t="s">
        <v>263</v>
      </c>
      <c r="C19" s="231">
        <v>8</v>
      </c>
      <c r="D19" s="235"/>
    </row>
    <row r="20" spans="1:4" x14ac:dyDescent="0.2">
      <c r="A20" s="183" t="s">
        <v>1351</v>
      </c>
      <c r="B20" s="184" t="s">
        <v>3230</v>
      </c>
      <c r="C20" s="231">
        <v>9</v>
      </c>
      <c r="D20" s="235"/>
    </row>
    <row r="21" spans="1:4" x14ac:dyDescent="0.2">
      <c r="A21" s="183" t="s">
        <v>264</v>
      </c>
      <c r="B21" s="184" t="s">
        <v>265</v>
      </c>
      <c r="C21" s="231">
        <v>10</v>
      </c>
      <c r="D21" s="235"/>
    </row>
    <row r="22" spans="1:4" x14ac:dyDescent="0.2">
      <c r="A22" s="183" t="s">
        <v>266</v>
      </c>
      <c r="B22" s="184" t="s">
        <v>1352</v>
      </c>
      <c r="C22" s="231">
        <v>11</v>
      </c>
      <c r="D22" s="235"/>
    </row>
    <row r="23" spans="1:4" x14ac:dyDescent="0.2">
      <c r="A23" s="183" t="s">
        <v>267</v>
      </c>
      <c r="B23" s="184" t="s">
        <v>2869</v>
      </c>
      <c r="C23" s="231">
        <v>12</v>
      </c>
      <c r="D23" s="235">
        <v>15746</v>
      </c>
    </row>
    <row r="24" spans="1:4" x14ac:dyDescent="0.2">
      <c r="A24" s="181" t="s">
        <v>2870</v>
      </c>
      <c r="B24" s="182" t="s">
        <v>2871</v>
      </c>
      <c r="C24" s="231">
        <v>13</v>
      </c>
      <c r="D24" s="235"/>
    </row>
    <row r="25" spans="1:4" x14ac:dyDescent="0.2">
      <c r="A25" s="181" t="s">
        <v>3769</v>
      </c>
      <c r="B25" s="182" t="s">
        <v>2754</v>
      </c>
      <c r="C25" s="231">
        <v>14</v>
      </c>
      <c r="D25" s="234">
        <f>SUM(D26:D30)</f>
        <v>0</v>
      </c>
    </row>
    <row r="26" spans="1:4" x14ac:dyDescent="0.2">
      <c r="A26" s="181">
        <v>251.25299999999999</v>
      </c>
      <c r="B26" s="184" t="s">
        <v>3284</v>
      </c>
      <c r="C26" s="231">
        <v>15</v>
      </c>
      <c r="D26" s="235"/>
    </row>
    <row r="27" spans="1:4" x14ac:dyDescent="0.2">
      <c r="A27" s="181" t="s">
        <v>3770</v>
      </c>
      <c r="B27" s="184" t="s">
        <v>3029</v>
      </c>
      <c r="C27" s="231">
        <v>16</v>
      </c>
      <c r="D27" s="235"/>
    </row>
    <row r="28" spans="1:4" x14ac:dyDescent="0.2">
      <c r="A28" s="181" t="s">
        <v>3771</v>
      </c>
      <c r="B28" s="184" t="s">
        <v>3033</v>
      </c>
      <c r="C28" s="231">
        <v>17</v>
      </c>
      <c r="D28" s="235"/>
    </row>
    <row r="29" spans="1:4" ht="19.5" x14ac:dyDescent="0.2">
      <c r="A29" s="185" t="s">
        <v>2935</v>
      </c>
      <c r="B29" s="184" t="s">
        <v>3283</v>
      </c>
      <c r="C29" s="231">
        <v>18</v>
      </c>
      <c r="D29" s="235"/>
    </row>
    <row r="30" spans="1:4" ht="19.5" x14ac:dyDescent="0.2">
      <c r="A30" s="185" t="s">
        <v>3384</v>
      </c>
      <c r="B30" s="184" t="s">
        <v>3282</v>
      </c>
      <c r="C30" s="231">
        <v>19</v>
      </c>
      <c r="D30" s="235"/>
    </row>
    <row r="31" spans="1:4" x14ac:dyDescent="0.2">
      <c r="A31" s="183"/>
      <c r="B31" s="182" t="s">
        <v>2755</v>
      </c>
      <c r="C31" s="231">
        <v>20</v>
      </c>
      <c r="D31" s="234">
        <f>D32+D33+D42+D43</f>
        <v>3104845</v>
      </c>
    </row>
    <row r="32" spans="1:4" x14ac:dyDescent="0.2">
      <c r="A32" s="183"/>
      <c r="B32" s="182" t="s">
        <v>326</v>
      </c>
      <c r="C32" s="231">
        <v>21</v>
      </c>
      <c r="D32" s="235"/>
    </row>
    <row r="33" spans="1:4" x14ac:dyDescent="0.2">
      <c r="A33" s="181" t="s">
        <v>255</v>
      </c>
      <c r="B33" s="182" t="s">
        <v>3579</v>
      </c>
      <c r="C33" s="231">
        <v>22</v>
      </c>
      <c r="D33" s="234">
        <f>SUM(D34:D41)</f>
        <v>3104845</v>
      </c>
    </row>
    <row r="34" spans="1:4" x14ac:dyDescent="0.2">
      <c r="A34" s="183" t="s">
        <v>256</v>
      </c>
      <c r="B34" s="184" t="s">
        <v>257</v>
      </c>
      <c r="C34" s="231">
        <v>23</v>
      </c>
      <c r="D34" s="235">
        <v>2440248</v>
      </c>
    </row>
    <row r="35" spans="1:4" x14ac:dyDescent="0.2">
      <c r="A35" s="183" t="s">
        <v>258</v>
      </c>
      <c r="B35" s="184" t="s">
        <v>259</v>
      </c>
      <c r="C35" s="231">
        <v>24</v>
      </c>
      <c r="D35" s="235">
        <v>648566</v>
      </c>
    </row>
    <row r="36" spans="1:4" x14ac:dyDescent="0.2">
      <c r="A36" s="183" t="s">
        <v>260</v>
      </c>
      <c r="B36" s="184" t="s">
        <v>261</v>
      </c>
      <c r="C36" s="231">
        <v>25</v>
      </c>
      <c r="D36" s="235">
        <v>1404</v>
      </c>
    </row>
    <row r="37" spans="1:4" x14ac:dyDescent="0.2">
      <c r="A37" s="183" t="s">
        <v>262</v>
      </c>
      <c r="B37" s="184" t="s">
        <v>263</v>
      </c>
      <c r="C37" s="231">
        <v>26</v>
      </c>
      <c r="D37" s="235"/>
    </row>
    <row r="38" spans="1:4" x14ac:dyDescent="0.2">
      <c r="A38" s="183" t="s">
        <v>1351</v>
      </c>
      <c r="B38" s="184" t="s">
        <v>3230</v>
      </c>
      <c r="C38" s="231">
        <v>27</v>
      </c>
      <c r="D38" s="235"/>
    </row>
    <row r="39" spans="1:4" x14ac:dyDescent="0.2">
      <c r="A39" s="183" t="s">
        <v>264</v>
      </c>
      <c r="B39" s="184" t="s">
        <v>265</v>
      </c>
      <c r="C39" s="231">
        <v>28</v>
      </c>
      <c r="D39" s="235"/>
    </row>
    <row r="40" spans="1:4" x14ac:dyDescent="0.2">
      <c r="A40" s="183" t="s">
        <v>266</v>
      </c>
      <c r="B40" s="184" t="s">
        <v>1352</v>
      </c>
      <c r="C40" s="231">
        <v>29</v>
      </c>
      <c r="D40" s="235"/>
    </row>
    <row r="41" spans="1:4" x14ac:dyDescent="0.2">
      <c r="A41" s="183" t="s">
        <v>267</v>
      </c>
      <c r="B41" s="184" t="s">
        <v>2869</v>
      </c>
      <c r="C41" s="231">
        <v>30</v>
      </c>
      <c r="D41" s="235">
        <v>14627</v>
      </c>
    </row>
    <row r="42" spans="1:4" x14ac:dyDescent="0.2">
      <c r="A42" s="186" t="s">
        <v>2870</v>
      </c>
      <c r="B42" s="182" t="s">
        <v>2871</v>
      </c>
      <c r="C42" s="231">
        <v>31</v>
      </c>
      <c r="D42" s="235"/>
    </row>
    <row r="43" spans="1:4" x14ac:dyDescent="0.2">
      <c r="A43" s="186" t="s">
        <v>3769</v>
      </c>
      <c r="B43" s="182" t="s">
        <v>3580</v>
      </c>
      <c r="C43" s="231">
        <v>32</v>
      </c>
      <c r="D43" s="234">
        <f>SUM(D44:D48)</f>
        <v>0</v>
      </c>
    </row>
    <row r="44" spans="1:4" x14ac:dyDescent="0.2">
      <c r="A44" s="187">
        <v>251.25299999999999</v>
      </c>
      <c r="B44" s="184" t="s">
        <v>3284</v>
      </c>
      <c r="C44" s="231">
        <v>33</v>
      </c>
      <c r="D44" s="235"/>
    </row>
    <row r="45" spans="1:4" x14ac:dyDescent="0.2">
      <c r="A45" s="187" t="s">
        <v>3770</v>
      </c>
      <c r="B45" s="184" t="s">
        <v>3029</v>
      </c>
      <c r="C45" s="231">
        <v>34</v>
      </c>
      <c r="D45" s="235"/>
    </row>
    <row r="46" spans="1:4" x14ac:dyDescent="0.2">
      <c r="A46" s="183" t="s">
        <v>3771</v>
      </c>
      <c r="B46" s="184" t="s">
        <v>3033</v>
      </c>
      <c r="C46" s="231">
        <v>35</v>
      </c>
      <c r="D46" s="235"/>
    </row>
    <row r="47" spans="1:4" ht="19.5" x14ac:dyDescent="0.2">
      <c r="A47" s="185" t="s">
        <v>2936</v>
      </c>
      <c r="B47" s="184" t="s">
        <v>3283</v>
      </c>
      <c r="C47" s="231">
        <v>36</v>
      </c>
      <c r="D47" s="235"/>
    </row>
    <row r="48" spans="1:4" ht="19.5" x14ac:dyDescent="0.2">
      <c r="A48" s="188" t="s">
        <v>3384</v>
      </c>
      <c r="B48" s="184" t="s">
        <v>3282</v>
      </c>
      <c r="C48" s="231">
        <v>37</v>
      </c>
      <c r="D48" s="235"/>
    </row>
    <row r="49" spans="1:4" x14ac:dyDescent="0.2">
      <c r="A49" s="187"/>
      <c r="B49" s="182" t="s">
        <v>3581</v>
      </c>
      <c r="C49" s="231">
        <v>38</v>
      </c>
      <c r="D49" s="234">
        <f>D12+D13-D31</f>
        <v>192773</v>
      </c>
    </row>
    <row r="50" spans="1:4" x14ac:dyDescent="0.2">
      <c r="A50" s="189"/>
      <c r="B50" s="182" t="s">
        <v>3582</v>
      </c>
      <c r="C50" s="231">
        <v>39</v>
      </c>
      <c r="D50" s="234">
        <f>D51+D56+D97+D102</f>
        <v>0</v>
      </c>
    </row>
    <row r="51" spans="1:4" x14ac:dyDescent="0.2">
      <c r="A51" s="187"/>
      <c r="B51" s="182" t="s">
        <v>3583</v>
      </c>
      <c r="C51" s="231">
        <v>40</v>
      </c>
      <c r="D51" s="234">
        <f>SUM(D52:D55)</f>
        <v>0</v>
      </c>
    </row>
    <row r="52" spans="1:4" x14ac:dyDescent="0.2">
      <c r="A52" s="181"/>
      <c r="B52" s="184" t="s">
        <v>3285</v>
      </c>
      <c r="C52" s="231">
        <v>41</v>
      </c>
      <c r="D52" s="235"/>
    </row>
    <row r="53" spans="1:4" x14ac:dyDescent="0.2">
      <c r="A53" s="183"/>
      <c r="B53" s="184" t="s">
        <v>3286</v>
      </c>
      <c r="C53" s="231">
        <v>42</v>
      </c>
      <c r="D53" s="235"/>
    </row>
    <row r="54" spans="1:4" x14ac:dyDescent="0.2">
      <c r="A54" s="183"/>
      <c r="B54" s="184" t="s">
        <v>3287</v>
      </c>
      <c r="C54" s="231">
        <v>43</v>
      </c>
      <c r="D54" s="235"/>
    </row>
    <row r="55" spans="1:4" x14ac:dyDescent="0.2">
      <c r="A55" s="183"/>
      <c r="B55" s="184" t="s">
        <v>3288</v>
      </c>
      <c r="C55" s="231">
        <v>44</v>
      </c>
      <c r="D55" s="235"/>
    </row>
    <row r="56" spans="1:4" x14ac:dyDescent="0.2">
      <c r="A56" s="181" t="s">
        <v>255</v>
      </c>
      <c r="B56" s="182" t="s">
        <v>3584</v>
      </c>
      <c r="C56" s="231">
        <v>45</v>
      </c>
      <c r="D56" s="234">
        <f>D57+D62+D67+D72+D77+D82+D87+D92</f>
        <v>0</v>
      </c>
    </row>
    <row r="57" spans="1:4" x14ac:dyDescent="0.2">
      <c r="A57" s="181" t="s">
        <v>256</v>
      </c>
      <c r="B57" s="182" t="s">
        <v>3585</v>
      </c>
      <c r="C57" s="231">
        <v>46</v>
      </c>
      <c r="D57" s="234">
        <f>SUM(D58:D61)</f>
        <v>0</v>
      </c>
    </row>
    <row r="58" spans="1:4" x14ac:dyDescent="0.2">
      <c r="A58" s="187"/>
      <c r="B58" s="184" t="s">
        <v>3285</v>
      </c>
      <c r="C58" s="231">
        <v>47</v>
      </c>
      <c r="D58" s="235"/>
    </row>
    <row r="59" spans="1:4" x14ac:dyDescent="0.2">
      <c r="A59" s="187"/>
      <c r="B59" s="184" t="s">
        <v>3286</v>
      </c>
      <c r="C59" s="231">
        <v>48</v>
      </c>
      <c r="D59" s="235"/>
    </row>
    <row r="60" spans="1:4" x14ac:dyDescent="0.2">
      <c r="A60" s="186"/>
      <c r="B60" s="184" t="s">
        <v>3287</v>
      </c>
      <c r="C60" s="231">
        <v>49</v>
      </c>
      <c r="D60" s="235"/>
    </row>
    <row r="61" spans="1:4" x14ac:dyDescent="0.2">
      <c r="A61" s="187"/>
      <c r="B61" s="184" t="s">
        <v>3288</v>
      </c>
      <c r="C61" s="231">
        <v>50</v>
      </c>
      <c r="D61" s="235"/>
    </row>
    <row r="62" spans="1:4" x14ac:dyDescent="0.2">
      <c r="A62" s="181" t="s">
        <v>258</v>
      </c>
      <c r="B62" s="182" t="s">
        <v>3586</v>
      </c>
      <c r="C62" s="231">
        <v>51</v>
      </c>
      <c r="D62" s="234">
        <f>SUM(D63:D66)</f>
        <v>0</v>
      </c>
    </row>
    <row r="63" spans="1:4" x14ac:dyDescent="0.2">
      <c r="A63" s="183"/>
      <c r="B63" s="184" t="s">
        <v>3285</v>
      </c>
      <c r="C63" s="231">
        <v>52</v>
      </c>
      <c r="D63" s="235"/>
    </row>
    <row r="64" spans="1:4" x14ac:dyDescent="0.2">
      <c r="A64" s="183"/>
      <c r="B64" s="184" t="s">
        <v>3286</v>
      </c>
      <c r="C64" s="231">
        <v>53</v>
      </c>
      <c r="D64" s="235"/>
    </row>
    <row r="65" spans="1:4" x14ac:dyDescent="0.2">
      <c r="A65" s="183"/>
      <c r="B65" s="184" t="s">
        <v>3287</v>
      </c>
      <c r="C65" s="231">
        <v>54</v>
      </c>
      <c r="D65" s="235"/>
    </row>
    <row r="66" spans="1:4" x14ac:dyDescent="0.2">
      <c r="A66" s="183"/>
      <c r="B66" s="184" t="s">
        <v>3288</v>
      </c>
      <c r="C66" s="231">
        <v>55</v>
      </c>
      <c r="D66" s="235"/>
    </row>
    <row r="67" spans="1:4" x14ac:dyDescent="0.2">
      <c r="A67" s="181" t="s">
        <v>260</v>
      </c>
      <c r="B67" s="182" t="s">
        <v>3587</v>
      </c>
      <c r="C67" s="231">
        <v>56</v>
      </c>
      <c r="D67" s="234">
        <f>SUM(D68:D71)</f>
        <v>0</v>
      </c>
    </row>
    <row r="68" spans="1:4" x14ac:dyDescent="0.2">
      <c r="A68" s="187"/>
      <c r="B68" s="184" t="s">
        <v>3285</v>
      </c>
      <c r="C68" s="231">
        <v>57</v>
      </c>
      <c r="D68" s="235"/>
    </row>
    <row r="69" spans="1:4" x14ac:dyDescent="0.2">
      <c r="A69" s="187"/>
      <c r="B69" s="184" t="s">
        <v>3286</v>
      </c>
      <c r="C69" s="231">
        <v>58</v>
      </c>
      <c r="D69" s="235"/>
    </row>
    <row r="70" spans="1:4" x14ac:dyDescent="0.2">
      <c r="A70" s="186"/>
      <c r="B70" s="184" t="s">
        <v>3287</v>
      </c>
      <c r="C70" s="231">
        <v>59</v>
      </c>
      <c r="D70" s="235"/>
    </row>
    <row r="71" spans="1:4" x14ac:dyDescent="0.2">
      <c r="A71" s="187"/>
      <c r="B71" s="184" t="s">
        <v>3288</v>
      </c>
      <c r="C71" s="231">
        <v>60</v>
      </c>
      <c r="D71" s="235"/>
    </row>
    <row r="72" spans="1:4" x14ac:dyDescent="0.2">
      <c r="A72" s="181" t="s">
        <v>262</v>
      </c>
      <c r="B72" s="182" t="s">
        <v>3588</v>
      </c>
      <c r="C72" s="231">
        <v>61</v>
      </c>
      <c r="D72" s="234">
        <f>SUM(D73:D76)</f>
        <v>0</v>
      </c>
    </row>
    <row r="73" spans="1:4" x14ac:dyDescent="0.2">
      <c r="A73" s="183"/>
      <c r="B73" s="184" t="s">
        <v>3285</v>
      </c>
      <c r="C73" s="231">
        <v>62</v>
      </c>
      <c r="D73" s="235"/>
    </row>
    <row r="74" spans="1:4" x14ac:dyDescent="0.2">
      <c r="A74" s="183"/>
      <c r="B74" s="184" t="s">
        <v>3286</v>
      </c>
      <c r="C74" s="231">
        <v>63</v>
      </c>
      <c r="D74" s="235"/>
    </row>
    <row r="75" spans="1:4" x14ac:dyDescent="0.2">
      <c r="A75" s="183"/>
      <c r="B75" s="184" t="s">
        <v>3287</v>
      </c>
      <c r="C75" s="231">
        <v>64</v>
      </c>
      <c r="D75" s="235"/>
    </row>
    <row r="76" spans="1:4" x14ac:dyDescent="0.2">
      <c r="A76" s="183"/>
      <c r="B76" s="184" t="s">
        <v>3288</v>
      </c>
      <c r="C76" s="231">
        <v>65</v>
      </c>
      <c r="D76" s="235"/>
    </row>
    <row r="77" spans="1:4" x14ac:dyDescent="0.2">
      <c r="A77" s="181" t="s">
        <v>1351</v>
      </c>
      <c r="B77" s="182" t="s">
        <v>3589</v>
      </c>
      <c r="C77" s="231">
        <v>66</v>
      </c>
      <c r="D77" s="234">
        <f>SUM(D78:D81)</f>
        <v>0</v>
      </c>
    </row>
    <row r="78" spans="1:4" x14ac:dyDescent="0.2">
      <c r="A78" s="183"/>
      <c r="B78" s="184" t="s">
        <v>3285</v>
      </c>
      <c r="C78" s="231">
        <v>67</v>
      </c>
      <c r="D78" s="235"/>
    </row>
    <row r="79" spans="1:4" x14ac:dyDescent="0.2">
      <c r="A79" s="183"/>
      <c r="B79" s="184" t="s">
        <v>3286</v>
      </c>
      <c r="C79" s="231">
        <v>68</v>
      </c>
      <c r="D79" s="235"/>
    </row>
    <row r="80" spans="1:4" x14ac:dyDescent="0.2">
      <c r="A80" s="183"/>
      <c r="B80" s="184" t="s">
        <v>3287</v>
      </c>
      <c r="C80" s="231">
        <v>69</v>
      </c>
      <c r="D80" s="235"/>
    </row>
    <row r="81" spans="1:4" x14ac:dyDescent="0.2">
      <c r="A81" s="183"/>
      <c r="B81" s="184" t="s">
        <v>3288</v>
      </c>
      <c r="C81" s="231">
        <v>70</v>
      </c>
      <c r="D81" s="235"/>
    </row>
    <row r="82" spans="1:4" x14ac:dyDescent="0.2">
      <c r="A82" s="181" t="s">
        <v>264</v>
      </c>
      <c r="B82" s="182" t="s">
        <v>4045</v>
      </c>
      <c r="C82" s="231">
        <v>71</v>
      </c>
      <c r="D82" s="234">
        <f>SUM(D83:D86)</f>
        <v>0</v>
      </c>
    </row>
    <row r="83" spans="1:4" x14ac:dyDescent="0.2">
      <c r="A83" s="187"/>
      <c r="B83" s="184" t="s">
        <v>3285</v>
      </c>
      <c r="C83" s="231">
        <v>72</v>
      </c>
      <c r="D83" s="235"/>
    </row>
    <row r="84" spans="1:4" x14ac:dyDescent="0.2">
      <c r="A84" s="187"/>
      <c r="B84" s="184" t="s">
        <v>3286</v>
      </c>
      <c r="C84" s="231">
        <v>73</v>
      </c>
      <c r="D84" s="235"/>
    </row>
    <row r="85" spans="1:4" x14ac:dyDescent="0.2">
      <c r="A85" s="187"/>
      <c r="B85" s="184" t="s">
        <v>3287</v>
      </c>
      <c r="C85" s="231">
        <v>74</v>
      </c>
      <c r="D85" s="235"/>
    </row>
    <row r="86" spans="1:4" x14ac:dyDescent="0.2">
      <c r="A86" s="186"/>
      <c r="B86" s="184" t="s">
        <v>3288</v>
      </c>
      <c r="C86" s="231">
        <v>75</v>
      </c>
      <c r="D86" s="235"/>
    </row>
    <row r="87" spans="1:4" x14ac:dyDescent="0.2">
      <c r="A87" s="181" t="s">
        <v>266</v>
      </c>
      <c r="B87" s="190" t="s">
        <v>4046</v>
      </c>
      <c r="C87" s="231">
        <v>76</v>
      </c>
      <c r="D87" s="234">
        <f>SUM(D88:D91)</f>
        <v>0</v>
      </c>
    </row>
    <row r="88" spans="1:4" x14ac:dyDescent="0.2">
      <c r="A88" s="181"/>
      <c r="B88" s="184" t="s">
        <v>3285</v>
      </c>
      <c r="C88" s="231">
        <v>77</v>
      </c>
      <c r="D88" s="235"/>
    </row>
    <row r="89" spans="1:4" x14ac:dyDescent="0.2">
      <c r="A89" s="181"/>
      <c r="B89" s="184" t="s">
        <v>3286</v>
      </c>
      <c r="C89" s="231">
        <v>78</v>
      </c>
      <c r="D89" s="235"/>
    </row>
    <row r="90" spans="1:4" x14ac:dyDescent="0.2">
      <c r="A90" s="181"/>
      <c r="B90" s="184" t="s">
        <v>3287</v>
      </c>
      <c r="C90" s="231">
        <v>79</v>
      </c>
      <c r="D90" s="235"/>
    </row>
    <row r="91" spans="1:4" x14ac:dyDescent="0.2">
      <c r="A91" s="181"/>
      <c r="B91" s="184" t="s">
        <v>3288</v>
      </c>
      <c r="C91" s="231">
        <v>80</v>
      </c>
      <c r="D91" s="235"/>
    </row>
    <row r="92" spans="1:4" x14ac:dyDescent="0.2">
      <c r="A92" s="181" t="s">
        <v>267</v>
      </c>
      <c r="B92" s="190" t="s">
        <v>4047</v>
      </c>
      <c r="C92" s="231">
        <v>81</v>
      </c>
      <c r="D92" s="234">
        <f>SUM(D93:D96)</f>
        <v>0</v>
      </c>
    </row>
    <row r="93" spans="1:4" x14ac:dyDescent="0.2">
      <c r="A93" s="181"/>
      <c r="B93" s="184" t="s">
        <v>3285</v>
      </c>
      <c r="C93" s="231">
        <v>82</v>
      </c>
      <c r="D93" s="235"/>
    </row>
    <row r="94" spans="1:4" x14ac:dyDescent="0.2">
      <c r="A94" s="181"/>
      <c r="B94" s="184" t="s">
        <v>3286</v>
      </c>
      <c r="C94" s="231">
        <v>83</v>
      </c>
      <c r="D94" s="235"/>
    </row>
    <row r="95" spans="1:4" x14ac:dyDescent="0.2">
      <c r="A95" s="181"/>
      <c r="B95" s="184" t="s">
        <v>3287</v>
      </c>
      <c r="C95" s="231">
        <v>84</v>
      </c>
      <c r="D95" s="235"/>
    </row>
    <row r="96" spans="1:4" x14ac:dyDescent="0.2">
      <c r="A96" s="181"/>
      <c r="B96" s="184" t="s">
        <v>3288</v>
      </c>
      <c r="C96" s="231">
        <v>85</v>
      </c>
      <c r="D96" s="235"/>
    </row>
    <row r="97" spans="1:4" x14ac:dyDescent="0.2">
      <c r="A97" s="181" t="s">
        <v>2870</v>
      </c>
      <c r="B97" s="182" t="s">
        <v>4048</v>
      </c>
      <c r="C97" s="231">
        <v>86</v>
      </c>
      <c r="D97" s="234">
        <f>SUM(D98:D101)</f>
        <v>0</v>
      </c>
    </row>
    <row r="98" spans="1:4" x14ac:dyDescent="0.2">
      <c r="A98" s="181"/>
      <c r="B98" s="184" t="s">
        <v>3285</v>
      </c>
      <c r="C98" s="231">
        <v>87</v>
      </c>
      <c r="D98" s="235"/>
    </row>
    <row r="99" spans="1:4" x14ac:dyDescent="0.2">
      <c r="A99" s="181"/>
      <c r="B99" s="184" t="s">
        <v>3286</v>
      </c>
      <c r="C99" s="231">
        <v>88</v>
      </c>
      <c r="D99" s="235"/>
    </row>
    <row r="100" spans="1:4" x14ac:dyDescent="0.2">
      <c r="A100" s="187"/>
      <c r="B100" s="184" t="s">
        <v>3287</v>
      </c>
      <c r="C100" s="231">
        <v>89</v>
      </c>
      <c r="D100" s="235"/>
    </row>
    <row r="101" spans="1:4" x14ac:dyDescent="0.2">
      <c r="A101" s="187"/>
      <c r="B101" s="184" t="s">
        <v>3288</v>
      </c>
      <c r="C101" s="231">
        <v>90</v>
      </c>
      <c r="D101" s="235"/>
    </row>
    <row r="102" spans="1:4" x14ac:dyDescent="0.2">
      <c r="A102" s="186" t="s">
        <v>3769</v>
      </c>
      <c r="B102" s="182" t="s">
        <v>4049</v>
      </c>
      <c r="C102" s="231">
        <v>91</v>
      </c>
      <c r="D102" s="234">
        <f>SUM(D103:D107)</f>
        <v>0</v>
      </c>
    </row>
    <row r="103" spans="1:4" x14ac:dyDescent="0.2">
      <c r="A103" s="183">
        <v>251.25299999999999</v>
      </c>
      <c r="B103" s="184" t="s">
        <v>3284</v>
      </c>
      <c r="C103" s="231">
        <v>92</v>
      </c>
      <c r="D103" s="235"/>
    </row>
    <row r="104" spans="1:4" x14ac:dyDescent="0.2">
      <c r="A104" s="183" t="s">
        <v>3770</v>
      </c>
      <c r="B104" s="184" t="s">
        <v>3029</v>
      </c>
      <c r="C104" s="231">
        <v>93</v>
      </c>
      <c r="D104" s="235"/>
    </row>
    <row r="105" spans="1:4" x14ac:dyDescent="0.2">
      <c r="A105" s="183" t="s">
        <v>3771</v>
      </c>
      <c r="B105" s="184" t="s">
        <v>3033</v>
      </c>
      <c r="C105" s="231">
        <v>94</v>
      </c>
      <c r="D105" s="235"/>
    </row>
    <row r="106" spans="1:4" ht="19.5" x14ac:dyDescent="0.2">
      <c r="A106" s="185" t="s">
        <v>2936</v>
      </c>
      <c r="B106" s="184" t="s">
        <v>3283</v>
      </c>
      <c r="C106" s="231">
        <v>95</v>
      </c>
      <c r="D106" s="235"/>
    </row>
    <row r="107" spans="1:4" ht="19.5" x14ac:dyDescent="0.2">
      <c r="A107" s="185" t="s">
        <v>3384</v>
      </c>
      <c r="B107" s="184" t="s">
        <v>3282</v>
      </c>
      <c r="C107" s="231">
        <v>96</v>
      </c>
      <c r="D107" s="235"/>
    </row>
    <row r="108" spans="1:4" x14ac:dyDescent="0.2">
      <c r="A108" s="181"/>
      <c r="B108" s="182" t="s">
        <v>4050</v>
      </c>
      <c r="C108" s="231">
        <v>97</v>
      </c>
      <c r="D108" s="234">
        <f>SUM(D109:D112)</f>
        <v>192773</v>
      </c>
    </row>
    <row r="109" spans="1:4" x14ac:dyDescent="0.2">
      <c r="A109" s="183"/>
      <c r="B109" s="191" t="s">
        <v>326</v>
      </c>
      <c r="C109" s="231">
        <v>98</v>
      </c>
      <c r="D109" s="235"/>
    </row>
    <row r="110" spans="1:4" x14ac:dyDescent="0.2">
      <c r="A110" s="183" t="s">
        <v>255</v>
      </c>
      <c r="B110" s="191" t="s">
        <v>624</v>
      </c>
      <c r="C110" s="231">
        <v>99</v>
      </c>
      <c r="D110" s="235">
        <v>192773</v>
      </c>
    </row>
    <row r="111" spans="1:4" x14ac:dyDescent="0.2">
      <c r="A111" s="183" t="s">
        <v>2870</v>
      </c>
      <c r="B111" s="191" t="s">
        <v>2871</v>
      </c>
      <c r="C111" s="231">
        <v>100</v>
      </c>
      <c r="D111" s="235"/>
    </row>
    <row r="112" spans="1:4" x14ac:dyDescent="0.2">
      <c r="A112" s="192" t="s">
        <v>3769</v>
      </c>
      <c r="B112" s="193" t="s">
        <v>3289</v>
      </c>
      <c r="C112" s="232">
        <v>101</v>
      </c>
      <c r="D112" s="236"/>
    </row>
    <row r="113" spans="1:7" x14ac:dyDescent="0.2"/>
    <row r="114" spans="1:7" s="13" customFormat="1" ht="25.5" customHeight="1" x14ac:dyDescent="0.2">
      <c r="A114" s="14" t="s">
        <v>4051</v>
      </c>
      <c r="B114" s="14"/>
      <c r="C114" s="425" t="s">
        <v>2475</v>
      </c>
      <c r="D114" s="425"/>
      <c r="E114" s="14"/>
      <c r="F114" s="14"/>
      <c r="G114" s="18"/>
    </row>
    <row r="115" spans="1:7" s="13" customFormat="1" ht="15" customHeight="1" x14ac:dyDescent="0.2">
      <c r="A115" s="14" t="str">
        <f>IF(RefStr!H25&lt;&gt;"", "Osoba za kontaktiranje: " &amp; RefStr!H25,"Osoba za kontaktiranje: _________________________________________")</f>
        <v>Osoba za kontaktiranje: VLADO DERDIĆ</v>
      </c>
      <c r="B115" s="14"/>
      <c r="C115" s="178"/>
      <c r="D115" s="178"/>
      <c r="E115" s="14"/>
      <c r="F115" s="14"/>
      <c r="G115" s="18"/>
    </row>
    <row r="116" spans="1:7" s="13" customFormat="1" ht="15" customHeight="1" x14ac:dyDescent="0.2">
      <c r="A116" s="14" t="str">
        <f>IF(RefStr!H27="","Telefon za kontakt: _________________","Telefon za kontakt: " &amp; RefStr!H27)</f>
        <v>Telefon za kontakt: 042200456</v>
      </c>
      <c r="B116" s="14"/>
      <c r="E116" s="14"/>
      <c r="F116" s="14"/>
      <c r="G116" s="18"/>
    </row>
    <row r="117" spans="1:7" s="13" customFormat="1" ht="15" customHeight="1" x14ac:dyDescent="0.2">
      <c r="A117" s="14" t="str">
        <f>IF(RefStr!H33="","Odgovorna osoba: _____________________________","Odgovorna osoba: " &amp; RefStr!H33)</f>
        <v>Odgovorna osoba: DRAŽENKA ŠVELEC-JURIČIĆ</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4294967293"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168" activePane="bottomLeft" state="frozen"/>
      <selection activeCell="A22" sqref="A22"/>
      <selection pane="bottomLeft" activeCell="C252" sqref="C252"/>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8" hidden="1"/>
  </cols>
  <sheetData>
    <row r="1" spans="1:18" hidden="1" x14ac:dyDescent="0.2">
      <c r="A1" s="50" t="s">
        <v>4243</v>
      </c>
      <c r="B1" s="47" t="s">
        <v>4244</v>
      </c>
      <c r="C1" s="215" t="s">
        <v>2469</v>
      </c>
      <c r="D1" s="205" t="s">
        <v>1637</v>
      </c>
      <c r="E1" s="195" t="s">
        <v>4245</v>
      </c>
      <c r="F1" s="49" t="s">
        <v>2056</v>
      </c>
    </row>
    <row r="2" spans="1:18" ht="15" customHeight="1" x14ac:dyDescent="0.2">
      <c r="A2" s="480" t="s">
        <v>3816</v>
      </c>
      <c r="B2" s="480"/>
      <c r="C2" s="480"/>
      <c r="D2" s="205">
        <v>0</v>
      </c>
      <c r="E2" s="195" t="s">
        <v>4246</v>
      </c>
      <c r="F2" s="49">
        <f>F22+F164</f>
        <v>3</v>
      </c>
      <c r="G2" s="97" t="s">
        <v>785</v>
      </c>
      <c r="H2" s="97" t="s">
        <v>786</v>
      </c>
      <c r="I2" s="97" t="s">
        <v>787</v>
      </c>
      <c r="J2" s="97" t="s">
        <v>2866</v>
      </c>
      <c r="K2" s="97" t="s">
        <v>788</v>
      </c>
      <c r="L2" s="97" t="s">
        <v>789</v>
      </c>
      <c r="M2" s="97" t="s">
        <v>790</v>
      </c>
      <c r="N2" s="97" t="s">
        <v>791</v>
      </c>
      <c r="O2" s="97" t="s">
        <v>2444</v>
      </c>
      <c r="P2" s="97" t="s">
        <v>3897</v>
      </c>
      <c r="R2" s="328"/>
    </row>
    <row r="3" spans="1:18" ht="29.25" customHeight="1" x14ac:dyDescent="0.2">
      <c r="A3" s="330" t="s">
        <v>2334</v>
      </c>
      <c r="B3" s="331" t="s">
        <v>2470</v>
      </c>
      <c r="C3" s="332" t="s">
        <v>2471</v>
      </c>
      <c r="D3" s="205">
        <v>0</v>
      </c>
      <c r="E3" s="195" t="s">
        <v>4246</v>
      </c>
      <c r="F3" s="49">
        <f>F4+F17+F25+F226+F249+F253+F258</f>
        <v>0</v>
      </c>
      <c r="G3" s="97">
        <f>IF(RefStr!F6&lt;&gt;"",INT(VALUE(MID(RefStr!F6,1,4))),0)</f>
        <v>2016</v>
      </c>
      <c r="H3" s="97">
        <f>IF(RefStr!F6&lt;&gt;"",INT(VALUE(MID(RefStr!F6,6,2))),0)</f>
        <v>12</v>
      </c>
      <c r="I3" s="97">
        <f>RefStr!B16</f>
        <v>31</v>
      </c>
      <c r="J3" s="98" t="str">
        <f>RefStr!B25</f>
        <v>DA</v>
      </c>
      <c r="K3" s="97" t="str">
        <f>RefStr!B29</f>
        <v>DA</v>
      </c>
      <c r="L3" s="97" t="str">
        <f>RefStr!B31</f>
        <v>DA</v>
      </c>
      <c r="M3" s="97" t="str">
        <f>RefStr!B27</f>
        <v>DA</v>
      </c>
      <c r="N3" s="97" t="str">
        <f>RefStr!B33</f>
        <v>DA</v>
      </c>
      <c r="O3" s="97">
        <f>RefStr!B6</f>
        <v>13990</v>
      </c>
      <c r="P3" s="97">
        <f>RefStr!B20</f>
        <v>0</v>
      </c>
      <c r="R3" s="328"/>
    </row>
    <row r="4" spans="1:18" ht="20.100000000000001" customHeight="1" x14ac:dyDescent="0.2">
      <c r="A4" s="481" t="s">
        <v>2892</v>
      </c>
      <c r="B4" s="482"/>
      <c r="C4" s="483"/>
      <c r="D4" s="334">
        <v>1</v>
      </c>
      <c r="E4" s="195" t="s">
        <v>4249</v>
      </c>
      <c r="F4" s="94">
        <f>SUM(F5:F16)</f>
        <v>0</v>
      </c>
      <c r="G4" s="335"/>
      <c r="H4" s="335"/>
      <c r="I4" s="335"/>
      <c r="J4" s="335"/>
      <c r="K4" s="335"/>
      <c r="L4" s="335"/>
      <c r="M4" s="335"/>
      <c r="N4" s="335"/>
      <c r="O4" s="335"/>
      <c r="P4" s="335"/>
    </row>
    <row r="5" spans="1:18" ht="20.100000000000001" customHeight="1" x14ac:dyDescent="0.2">
      <c r="A5" s="209">
        <v>1</v>
      </c>
      <c r="B5" s="202" t="str">
        <f t="shared" ref="B5:B16" si="0">IF(F5=1,"Pogreška","Ispravna")</f>
        <v>Ispravna</v>
      </c>
      <c r="C5" s="216" t="s">
        <v>3735</v>
      </c>
      <c r="D5" s="334">
        <v>2</v>
      </c>
      <c r="E5" s="196" t="s">
        <v>121</v>
      </c>
      <c r="F5" s="94">
        <f>IF(G5&lt;&gt;H5,1,0)</f>
        <v>0</v>
      </c>
      <c r="G5" s="335">
        <f>IF(OR(RefStr!B16=11,RefStr!B16=12),1,0)</f>
        <v>0</v>
      </c>
      <c r="H5" s="335">
        <f>IF(RefStr!B20&lt;&gt;0,1,0)</f>
        <v>0</v>
      </c>
      <c r="I5" s="335"/>
      <c r="J5" s="335"/>
      <c r="K5" s="335"/>
      <c r="L5" s="335"/>
      <c r="M5" s="335"/>
      <c r="N5" s="335"/>
      <c r="O5" s="335"/>
      <c r="P5" s="335"/>
    </row>
    <row r="6" spans="1:18" ht="30" customHeight="1" x14ac:dyDescent="0.2">
      <c r="A6" s="210">
        <f t="shared" ref="A6:A16" si="1">1+A5</f>
        <v>2</v>
      </c>
      <c r="B6" s="199" t="str">
        <f t="shared" si="0"/>
        <v>Ispravna</v>
      </c>
      <c r="C6" s="217" t="s">
        <v>530</v>
      </c>
      <c r="D6" s="334">
        <v>2</v>
      </c>
      <c r="E6" s="197" t="s">
        <v>122</v>
      </c>
      <c r="F6" s="94">
        <f>MAX(G6:H6)</f>
        <v>0</v>
      </c>
      <c r="G6" s="335">
        <f>IF(AND(OR($H$3=3,$H$3=9),$I$3=23),1,0)</f>
        <v>0</v>
      </c>
      <c r="H6" s="335">
        <f>IF(AND(OR($H$3=3,$H$3=9),$I$3=12,OR(J3&lt;&gt;"NE",K3&lt;&gt;"NE",L3&lt;&gt;"NE",M3&lt;&gt;"NE",N3&lt;&gt;"DA")),1,0)</f>
        <v>0</v>
      </c>
      <c r="I6" s="335"/>
      <c r="J6" s="335"/>
      <c r="K6" s="335"/>
      <c r="L6" s="335"/>
      <c r="M6" s="335"/>
      <c r="N6" s="335"/>
      <c r="O6" s="335"/>
      <c r="P6" s="335"/>
    </row>
    <row r="7" spans="1:18" ht="51" customHeight="1" x14ac:dyDescent="0.2">
      <c r="A7" s="210">
        <f t="shared" si="1"/>
        <v>3</v>
      </c>
      <c r="B7" s="199" t="str">
        <f t="shared" si="0"/>
        <v>Ispravna</v>
      </c>
      <c r="C7" s="218" t="s">
        <v>1622</v>
      </c>
      <c r="D7" s="334">
        <v>2</v>
      </c>
      <c r="E7" s="196" t="s">
        <v>123</v>
      </c>
      <c r="F7" s="335">
        <f>IF(RefStr!J6&lt;&gt;0,Kont!N7,0)</f>
        <v>0</v>
      </c>
      <c r="G7" s="335"/>
      <c r="H7" s="335" t="s">
        <v>2231</v>
      </c>
      <c r="I7" s="335"/>
      <c r="J7" s="335" t="s">
        <v>2232</v>
      </c>
      <c r="K7" s="335"/>
      <c r="L7" s="335" t="s">
        <v>2233</v>
      </c>
      <c r="M7" s="335"/>
      <c r="N7" s="335">
        <f>IF(OR(RefStr!B6=0,RefStr!B8=0,RefStr!F6="",LEN(RefStr!B10)&lt;3,RefStr!B12=0,LEN(RefStr!C12)&lt;2,LEN(RefStr!B14)&lt;5,LEN(RefStr!H29)&lt;5,RefStr!B16=0,RefStr!B18="",RefStr!B20="",RefStr!B22=0,RefStr!K10="",RefStr!K12="",LEN(RefStr!K14)&lt;6,LEN(RefStr!K14)&gt;11),1,0)</f>
        <v>0</v>
      </c>
      <c r="O7" s="335"/>
      <c r="P7" s="94"/>
      <c r="Q7" s="328"/>
      <c r="R7" s="328"/>
    </row>
    <row r="8" spans="1:18" ht="63.75" customHeight="1" x14ac:dyDescent="0.2">
      <c r="A8" s="210">
        <f t="shared" si="1"/>
        <v>4</v>
      </c>
      <c r="B8" s="199" t="str">
        <f t="shared" si="0"/>
        <v>Ispravna</v>
      </c>
      <c r="C8" s="218" t="s">
        <v>350</v>
      </c>
      <c r="D8" s="334">
        <v>2</v>
      </c>
      <c r="E8" s="196" t="s">
        <v>124</v>
      </c>
      <c r="F8" s="335">
        <f t="shared" ref="F8:F16" si="2">IF(G8*H8+I8*J8+K8*L8&gt;0,1,0)</f>
        <v>0</v>
      </c>
      <c r="G8" s="336">
        <f>IF(AND($I$3=11,OR($H$3=3,,$H$3=6,$H$3=9)),1,0)</f>
        <v>0</v>
      </c>
      <c r="H8" s="337">
        <f>IF(AND($J$3="DA",$K$3="NE",$L$3="NE",$M$3="NE",$N$3="DA"),0,1)</f>
        <v>1</v>
      </c>
      <c r="I8" s="336">
        <v>0</v>
      </c>
      <c r="J8" s="337">
        <f>IF(AND($J$3="DA",$K$3="NE",$L$3="NE",$M$3="NE",$N$3="DA"),0,1)</f>
        <v>1</v>
      </c>
      <c r="K8" s="336">
        <f>IF(AND($I$3=11,$H$3=12),1,0)</f>
        <v>0</v>
      </c>
      <c r="L8" s="337">
        <f>IF(AND($J$3="DA",$K$3="DA",$L$3="DA",$M$3="DA",$N$3="DA"),0,1)</f>
        <v>0</v>
      </c>
      <c r="M8" s="335"/>
      <c r="N8" s="335"/>
      <c r="O8" s="335"/>
      <c r="P8" s="94"/>
      <c r="Q8" s="328"/>
      <c r="R8" s="328"/>
    </row>
    <row r="9" spans="1:18" ht="98.25" customHeight="1" x14ac:dyDescent="0.2">
      <c r="A9" s="210">
        <f t="shared" si="1"/>
        <v>5</v>
      </c>
      <c r="B9" s="199" t="str">
        <f t="shared" si="0"/>
        <v>Ispravna</v>
      </c>
      <c r="C9" s="218" t="s">
        <v>1911</v>
      </c>
      <c r="D9" s="334">
        <v>2</v>
      </c>
      <c r="E9" s="196" t="s">
        <v>125</v>
      </c>
      <c r="F9" s="335">
        <f t="shared" si="2"/>
        <v>0</v>
      </c>
      <c r="G9" s="336">
        <f>IF(AND($I$3=12,OR($H$3=3,$H$3=9)),1,0)</f>
        <v>0</v>
      </c>
      <c r="H9" s="337">
        <f>IF(AND($J$3="NE",$K$3="NE",$L$3="NE",$M$3="NE",$N$3="DA"),0,1)</f>
        <v>1</v>
      </c>
      <c r="I9" s="336">
        <f>IF(AND($I$3=12,$H$3=6),1,0)</f>
        <v>0</v>
      </c>
      <c r="J9" s="337">
        <f>IF(AND($J$3="DA",$K$3="NE",$L$3="NE",$M$3="NE",$N$3="DA"),0,1)</f>
        <v>1</v>
      </c>
      <c r="K9" s="336">
        <f>IF(AND($I$3=12,$H$3=12),1,0)</f>
        <v>0</v>
      </c>
      <c r="L9" s="337">
        <f>IF(OR(AND(J3="DA",K3="DA",L3="DA",M3="DA",N3="DA")),0,1)</f>
        <v>0</v>
      </c>
      <c r="M9" s="335"/>
      <c r="N9" s="335"/>
      <c r="O9" s="335"/>
      <c r="P9" s="94"/>
      <c r="Q9" s="328"/>
      <c r="R9" s="328"/>
    </row>
    <row r="10" spans="1:18" ht="74.25" customHeight="1" x14ac:dyDescent="0.2">
      <c r="A10" s="210">
        <f t="shared" si="1"/>
        <v>6</v>
      </c>
      <c r="B10" s="199" t="str">
        <f t="shared" si="0"/>
        <v>Ispravna</v>
      </c>
      <c r="C10" s="218" t="s">
        <v>351</v>
      </c>
      <c r="D10" s="334">
        <v>2</v>
      </c>
      <c r="E10" s="196" t="s">
        <v>126</v>
      </c>
      <c r="F10" s="335">
        <f t="shared" si="2"/>
        <v>0</v>
      </c>
      <c r="G10" s="336">
        <f>IF(AND($I$3=13,OR($H$3=3,$H$3=9)),1,0)</f>
        <v>0</v>
      </c>
      <c r="H10" s="337">
        <f>IF(AND($J$3="DA",$K$3="NE",$L$3="NE",$M$3="NE",$N$3="NE"),0,1)</f>
        <v>1</v>
      </c>
      <c r="I10" s="336">
        <f>IF(AND($I$3=13,$H$3=6),1,0)</f>
        <v>0</v>
      </c>
      <c r="J10" s="337">
        <f>IF(AND($J$3="DA",$K$3="NE",$L$3="NE",$M$3="NE",$N$3="NE"),0,1)</f>
        <v>1</v>
      </c>
      <c r="K10" s="336">
        <f>IF(AND($I$3=13,$H$3=12),1,0)</f>
        <v>0</v>
      </c>
      <c r="L10" s="337">
        <f>IF(AND($J$3="DA",$K$3="DA",$L$3="DA",$M$3="DA",$N$3="NE"),0,1)</f>
        <v>1</v>
      </c>
      <c r="M10" s="335"/>
      <c r="N10" s="335"/>
      <c r="O10" s="335"/>
      <c r="P10" s="94"/>
      <c r="Q10" s="328"/>
      <c r="R10" s="328"/>
    </row>
    <row r="11" spans="1:18" ht="74.25" customHeight="1" x14ac:dyDescent="0.2">
      <c r="A11" s="210">
        <f t="shared" si="1"/>
        <v>7</v>
      </c>
      <c r="B11" s="199" t="str">
        <f t="shared" si="0"/>
        <v>Ispravna</v>
      </c>
      <c r="C11" s="218" t="s">
        <v>3733</v>
      </c>
      <c r="D11" s="334">
        <v>2</v>
      </c>
      <c r="E11" s="196" t="s">
        <v>127</v>
      </c>
      <c r="F11" s="335">
        <f t="shared" si="2"/>
        <v>0</v>
      </c>
      <c r="G11" s="336">
        <f>IF(AND($I$3=21,OR($H$3=3,$H$3=9)),1,0)</f>
        <v>0</v>
      </c>
      <c r="H11" s="337">
        <f>IF(AND($J$3="DA",$K$3="NE",$L$3="NE",$M$3="NE",$N$3="NE"),0,1)</f>
        <v>1</v>
      </c>
      <c r="I11" s="336">
        <f>IF(AND($I$3=21,$H$3=6),1,0)</f>
        <v>0</v>
      </c>
      <c r="J11" s="337">
        <f t="shared" ref="J11:J16" si="3">IF(AND($J$3="DA",$K$3="NE",$L$3="NE",$M$3="NE",$N$3="DA"),0,1)</f>
        <v>1</v>
      </c>
      <c r="K11" s="336">
        <f>IF(AND($I$3=21,$H$3=12),1,0)</f>
        <v>0</v>
      </c>
      <c r="L11" s="337">
        <f t="shared" ref="L11:L16" si="4">IF(AND($J$3="DA",$K$3="DA",$L$3="DA",$M$3="DA",$N$3="DA"),0,1)</f>
        <v>0</v>
      </c>
      <c r="M11" s="335"/>
      <c r="N11" s="335"/>
      <c r="O11" s="335"/>
      <c r="P11" s="94"/>
      <c r="Q11" s="328"/>
      <c r="R11" s="328"/>
    </row>
    <row r="12" spans="1:18" ht="72" customHeight="1" x14ac:dyDescent="0.2">
      <c r="A12" s="210">
        <f t="shared" si="1"/>
        <v>8</v>
      </c>
      <c r="B12" s="199" t="str">
        <f t="shared" si="0"/>
        <v>Ispravna</v>
      </c>
      <c r="C12" s="218" t="s">
        <v>793</v>
      </c>
      <c r="D12" s="334">
        <v>2</v>
      </c>
      <c r="E12" s="196" t="s">
        <v>128</v>
      </c>
      <c r="F12" s="335">
        <f t="shared" si="2"/>
        <v>0</v>
      </c>
      <c r="G12" s="336">
        <f>IF(AND($I$3=22,OR($H$3=3,$H$3=9)),1,0)</f>
        <v>0</v>
      </c>
      <c r="H12" s="337">
        <f>IF(AND($J$3="DA",$K$3="NE",$L$3="NE",$M$3="NE",$N$3="DA"),0,1)</f>
        <v>1</v>
      </c>
      <c r="I12" s="336">
        <f>IF(AND($I$3=22,$H$3=6),1,0)</f>
        <v>0</v>
      </c>
      <c r="J12" s="337">
        <f t="shared" si="3"/>
        <v>1</v>
      </c>
      <c r="K12" s="336">
        <f>IF(AND($I$3=22,$H$3=12),1,0)</f>
        <v>0</v>
      </c>
      <c r="L12" s="337">
        <f t="shared" si="4"/>
        <v>0</v>
      </c>
      <c r="M12" s="335"/>
      <c r="N12" s="335"/>
      <c r="O12" s="335"/>
      <c r="P12" s="94"/>
      <c r="Q12" s="328"/>
      <c r="R12" s="328"/>
    </row>
    <row r="13" spans="1:18" ht="89.25" customHeight="1" x14ac:dyDescent="0.2">
      <c r="A13" s="210">
        <f t="shared" si="1"/>
        <v>9</v>
      </c>
      <c r="B13" s="199" t="str">
        <f t="shared" si="0"/>
        <v>Ispravna</v>
      </c>
      <c r="C13" s="218" t="s">
        <v>3734</v>
      </c>
      <c r="D13" s="334">
        <v>2</v>
      </c>
      <c r="E13" s="196" t="s">
        <v>129</v>
      </c>
      <c r="F13" s="335">
        <f t="shared" si="2"/>
        <v>0</v>
      </c>
      <c r="G13" s="336">
        <f>IF(AND($I$3=23,OR($H$3=3,$H$3=9)),1,0)</f>
        <v>0</v>
      </c>
      <c r="H13" s="337">
        <v>1</v>
      </c>
      <c r="I13" s="336">
        <f>IF(AND($I$3=23,$H$3=6),1,0)</f>
        <v>0</v>
      </c>
      <c r="J13" s="337">
        <f t="shared" si="3"/>
        <v>1</v>
      </c>
      <c r="K13" s="336">
        <f>IF(AND($I$3=23,$H$3=12),1,0)</f>
        <v>0</v>
      </c>
      <c r="L13" s="337">
        <f t="shared" si="4"/>
        <v>0</v>
      </c>
      <c r="M13" s="335"/>
      <c r="N13" s="335"/>
      <c r="O13" s="335"/>
      <c r="P13" s="94"/>
      <c r="Q13" s="328"/>
      <c r="R13" s="328"/>
    </row>
    <row r="14" spans="1:18" ht="71.25" customHeight="1" x14ac:dyDescent="0.2">
      <c r="A14" s="210">
        <f t="shared" si="1"/>
        <v>10</v>
      </c>
      <c r="B14" s="199" t="str">
        <f t="shared" si="0"/>
        <v>Ispravna</v>
      </c>
      <c r="C14" s="218" t="s">
        <v>3736</v>
      </c>
      <c r="D14" s="334">
        <v>2</v>
      </c>
      <c r="E14" s="196" t="s">
        <v>130</v>
      </c>
      <c r="F14" s="335">
        <f t="shared" si="2"/>
        <v>0</v>
      </c>
      <c r="G14" s="336">
        <f>IF(AND($I$3=31,OR($H$3=3,$H$3=9)),1,0)</f>
        <v>0</v>
      </c>
      <c r="H14" s="337">
        <f>IF(AND($J$3="DA",$K$3="NE",$L$3="NE",$M$3="NE",$N$3="NE"),0,1)</f>
        <v>1</v>
      </c>
      <c r="I14" s="336">
        <f>IF(AND($I$3=31,$H$3=6),1,0)</f>
        <v>0</v>
      </c>
      <c r="J14" s="337">
        <f t="shared" si="3"/>
        <v>1</v>
      </c>
      <c r="K14" s="336">
        <f>IF(AND($I$3=31,$H$3=12),1,0)</f>
        <v>1</v>
      </c>
      <c r="L14" s="337">
        <f t="shared" si="4"/>
        <v>0</v>
      </c>
      <c r="M14" s="335"/>
      <c r="N14" s="338"/>
      <c r="O14" s="335"/>
      <c r="P14" s="94"/>
      <c r="Q14" s="328"/>
      <c r="R14" s="328"/>
    </row>
    <row r="15" spans="1:18" ht="66" customHeight="1" x14ac:dyDescent="0.2">
      <c r="A15" s="210">
        <f t="shared" si="1"/>
        <v>11</v>
      </c>
      <c r="B15" s="199" t="str">
        <f t="shared" si="0"/>
        <v>Ispravna</v>
      </c>
      <c r="C15" s="218" t="s">
        <v>3732</v>
      </c>
      <c r="D15" s="334">
        <v>2</v>
      </c>
      <c r="E15" s="196" t="s">
        <v>131</v>
      </c>
      <c r="F15" s="335">
        <f t="shared" si="2"/>
        <v>0</v>
      </c>
      <c r="G15" s="336">
        <f>IF(AND($I$3=41,OR($H$3=3,$H$3=9)),1,0)</f>
        <v>0</v>
      </c>
      <c r="H15" s="337">
        <f>IF(AND($J$3="DA",$K$3="NE",$L$3="NE",$M$3="NE",$N$3="DA"),0,1)</f>
        <v>1</v>
      </c>
      <c r="I15" s="336">
        <f>IF(AND($I$3=41,$H$3=6),1,0)</f>
        <v>0</v>
      </c>
      <c r="J15" s="337">
        <f t="shared" si="3"/>
        <v>1</v>
      </c>
      <c r="K15" s="336">
        <f>IF(AND($I$3=41,$H$3=12),1,0)</f>
        <v>0</v>
      </c>
      <c r="L15" s="337">
        <f t="shared" si="4"/>
        <v>0</v>
      </c>
      <c r="M15" s="335"/>
      <c r="N15" s="335"/>
      <c r="O15" s="94"/>
      <c r="P15" s="94"/>
      <c r="Q15" s="328"/>
      <c r="R15" s="328"/>
    </row>
    <row r="16" spans="1:18" ht="75" customHeight="1" x14ac:dyDescent="0.2">
      <c r="A16" s="211">
        <f t="shared" si="1"/>
        <v>12</v>
      </c>
      <c r="B16" s="203" t="str">
        <f t="shared" si="0"/>
        <v>Ispravna</v>
      </c>
      <c r="C16" s="218" t="s">
        <v>3737</v>
      </c>
      <c r="D16" s="334">
        <v>2</v>
      </c>
      <c r="E16" s="196" t="s">
        <v>132</v>
      </c>
      <c r="F16" s="335">
        <f t="shared" si="2"/>
        <v>0</v>
      </c>
      <c r="G16" s="336">
        <f>IF(AND($I$3=42,OR($H$3=3,$H$3=9)),1,0)</f>
        <v>0</v>
      </c>
      <c r="H16" s="337">
        <f>IF(AND($J$3="DA",$K$3="NE",$L$3="NE",$M$3="NE",$N$3="NE"),0,1)</f>
        <v>1</v>
      </c>
      <c r="I16" s="336">
        <f>IF(AND($I$3=42,$H$3=6),1,0)</f>
        <v>0</v>
      </c>
      <c r="J16" s="337">
        <f t="shared" si="3"/>
        <v>1</v>
      </c>
      <c r="K16" s="336">
        <f>IF(AND($I$3=42,$H$3=12),1,0)</f>
        <v>0</v>
      </c>
      <c r="L16" s="337">
        <f t="shared" si="4"/>
        <v>0</v>
      </c>
      <c r="M16" s="335"/>
      <c r="N16" s="335"/>
      <c r="O16" s="335"/>
      <c r="P16" s="94"/>
      <c r="Q16" s="328"/>
      <c r="R16" s="328"/>
    </row>
    <row r="17" spans="1:18" ht="20.100000000000001" customHeight="1" x14ac:dyDescent="0.2">
      <c r="A17" s="484" t="s">
        <v>284</v>
      </c>
      <c r="B17" s="485"/>
      <c r="C17" s="486"/>
      <c r="D17" s="334">
        <v>1</v>
      </c>
      <c r="E17" s="196" t="s">
        <v>4252</v>
      </c>
      <c r="F17" s="94">
        <f>SUM(F18:F21)</f>
        <v>0</v>
      </c>
      <c r="G17" s="335"/>
      <c r="H17" s="335"/>
      <c r="I17" s="335"/>
      <c r="J17" s="335"/>
      <c r="K17" s="335"/>
      <c r="L17" s="335"/>
      <c r="M17" s="335"/>
      <c r="N17" s="335"/>
      <c r="O17" s="335"/>
      <c r="P17" s="94"/>
      <c r="Q17" s="328"/>
      <c r="R17" s="328"/>
    </row>
    <row r="18" spans="1:18" ht="55.5" customHeight="1" x14ac:dyDescent="0.2">
      <c r="A18" s="208">
        <f>1+A16</f>
        <v>13</v>
      </c>
      <c r="B18" s="200" t="str">
        <f>IF(F18=1,"Pogreška","Ispravna")</f>
        <v>Ispravna</v>
      </c>
      <c r="C18" s="219" t="s">
        <v>1249</v>
      </c>
      <c r="D18" s="334">
        <v>2</v>
      </c>
      <c r="E18" s="196" t="s">
        <v>4247</v>
      </c>
      <c r="F18" s="335">
        <f>IF(AND(G18=1,H18+I18&gt;0),1,0)</f>
        <v>0</v>
      </c>
      <c r="G18" s="336">
        <f>IF(AND(H3=12,M3="DA",J3="DA",I3&lt;&gt;12,I3&lt;&gt;23,I3&lt;&gt;13),1,0)</f>
        <v>1</v>
      </c>
      <c r="H18" s="337">
        <f>IF(AND(ABS(Bil!D169-PRRAS!D652)&gt;1,L18="1.1."),1,0)</f>
        <v>0</v>
      </c>
      <c r="I18" s="337">
        <f>IF(ABS(Bil!E169-PRRAS!E652)&gt;1,1,0)</f>
        <v>0</v>
      </c>
      <c r="J18" s="335"/>
      <c r="K18" s="335"/>
      <c r="L18" s="339" t="str">
        <f>IF(RefStr!K10&lt;&gt;"",TEXT(RefStr!K10,"D.M."),"")</f>
        <v>1.1.</v>
      </c>
      <c r="M18" s="335"/>
      <c r="N18" s="335"/>
      <c r="O18" s="335"/>
      <c r="P18" s="94"/>
      <c r="Q18" s="328"/>
      <c r="R18" s="328"/>
    </row>
    <row r="19" spans="1:18" ht="34.5" customHeight="1" x14ac:dyDescent="0.2">
      <c r="A19" s="212">
        <f>1+A18</f>
        <v>14</v>
      </c>
      <c r="B19" s="200" t="str">
        <f>IF(F19=1,"Pogreška","Ispravna")</f>
        <v>Ispravna</v>
      </c>
      <c r="C19" s="219" t="s">
        <v>1431</v>
      </c>
      <c r="D19" s="334">
        <v>2</v>
      </c>
      <c r="E19" s="196" t="s">
        <v>4248</v>
      </c>
      <c r="F19" s="335">
        <f>IF(AND(G19=1,H19+I19&gt;0),1,0)</f>
        <v>0</v>
      </c>
      <c r="G19" s="336">
        <f>IF(AND(H3=12,M3="DA",J3="DA",I3&lt;&gt;12,I3&lt;&gt;23,I3&lt;&gt;13),1,0)</f>
        <v>1</v>
      </c>
      <c r="H19" s="337">
        <f>IF(ABS(Bil!D75-PRRAS!D657)&gt;1,1,0)</f>
        <v>0</v>
      </c>
      <c r="I19" s="337">
        <f>IF(ABS(Bil!E75-PRRAS!E657)&gt;1,1,0)</f>
        <v>0</v>
      </c>
      <c r="J19" s="335"/>
      <c r="K19" s="335"/>
      <c r="L19" s="335"/>
      <c r="M19" s="335"/>
      <c r="N19" s="335"/>
      <c r="O19" s="335"/>
      <c r="P19" s="335"/>
    </row>
    <row r="20" spans="1:18" ht="48.75" customHeight="1" x14ac:dyDescent="0.2">
      <c r="A20" s="212">
        <f>1+A19</f>
        <v>15</v>
      </c>
      <c r="B20" s="200" t="str">
        <f>IF(F20=1,"Pogreška","Ispravna")</f>
        <v>Ispravna</v>
      </c>
      <c r="C20" s="219" t="s">
        <v>3738</v>
      </c>
      <c r="D20" s="334">
        <v>2</v>
      </c>
      <c r="E20" s="196" t="s">
        <v>3488</v>
      </c>
      <c r="F20" s="335">
        <f>MAX(G20:J20)</f>
        <v>0</v>
      </c>
      <c r="G20" s="336">
        <f>IF(AND(J3="DA",M3="DA",MAX(PRRAS!D12:D972)&gt;0,Bil!D244&gt;Bil!D248,OR(ABS(Bil!D244-Bil!D248-PRRAS!D650)&gt;1,PRRAS!D651&lt;&gt;0)),1,0)</f>
        <v>0</v>
      </c>
      <c r="H20" s="337">
        <f>IF(AND(J3="DA",M3="DA",Bil!E244&gt;Bil!E248,OR(ABS(Bil!E244-Bil!E248-PRRAS!E650)&gt;1,PRRAS!E651&lt;&gt;0)),1,0)</f>
        <v>0</v>
      </c>
      <c r="I20" s="337">
        <f>IF(AND(J3="DA",M3="DA",MAX(PRRAS!D12:D972)&gt;0,Bil!D248&gt;Bil!D244,OR(ABS(Bil!D248-Bil!D244-PRRAS!D651)&gt;1,PRRAS!D650&lt;&gt;0)),1,0)</f>
        <v>0</v>
      </c>
      <c r="J20" s="337">
        <f>IF(AND(J3="DA",M3="DA",Bil!E248&gt;Bil!E244,OR(ABS(Bil!E248-Bil!E244-PRRAS!E651)&gt;1,PRRAS!E650&lt;&gt;0)),1,0)</f>
        <v>0</v>
      </c>
      <c r="K20" s="335"/>
      <c r="L20" s="335"/>
      <c r="M20" s="335"/>
      <c r="N20" s="335"/>
      <c r="O20" s="335"/>
      <c r="P20" s="335"/>
    </row>
    <row r="21" spans="1:18" ht="43.5" customHeight="1" x14ac:dyDescent="0.2">
      <c r="A21" s="212">
        <f>1+A20</f>
        <v>16</v>
      </c>
      <c r="B21" s="201" t="str">
        <f>IF(F21=1,"Pogreška","Ispravna")</f>
        <v>Ispravna</v>
      </c>
      <c r="C21" s="329" t="s">
        <v>270</v>
      </c>
      <c r="D21" s="334">
        <v>2</v>
      </c>
      <c r="E21" s="196" t="s">
        <v>316</v>
      </c>
      <c r="F21" s="335">
        <f>IF(AND(G21&gt;0,MAX(H21:I21)&gt;0),1,0)</f>
        <v>0</v>
      </c>
      <c r="G21" s="336">
        <f>IF(AND(H3=12,J3="DA",K3="DA",I3&lt;&gt;12,I3&lt;&gt;23),1,0)</f>
        <v>1</v>
      </c>
      <c r="H21" s="340">
        <f>IF(ABS(PRRAS!D414-RasF!D12-RasF!D29-RasF!D35-RasF!D42-RasF!D82-RasF!D89-RasF!D96-RasF!D114-RasF!D121-RasF!D136)&gt;1,1,0)</f>
        <v>0</v>
      </c>
      <c r="I21" s="340">
        <f>IF(ABS(PRRAS!E414-RasF!E12-RasF!E29-RasF!E35-RasF!E42-RasF!E82-RasF!E89-RasF!E96-RasF!E114-RasF!E121-RasF!E136)&gt;1,1,0)</f>
        <v>0</v>
      </c>
      <c r="J21" s="341"/>
      <c r="K21" s="335"/>
      <c r="L21" s="335"/>
      <c r="M21" s="335"/>
      <c r="N21" s="335"/>
      <c r="O21" s="335"/>
      <c r="P21" s="335"/>
    </row>
    <row r="22" spans="1:18" ht="20.100000000000001" customHeight="1" x14ac:dyDescent="0.2">
      <c r="A22" s="487" t="s">
        <v>283</v>
      </c>
      <c r="B22" s="488"/>
      <c r="C22" s="489"/>
      <c r="D22" s="334">
        <v>-1</v>
      </c>
      <c r="E22" s="196" t="s">
        <v>4251</v>
      </c>
      <c r="F22" s="94">
        <f>SUM(F23:F24)</f>
        <v>0</v>
      </c>
      <c r="G22" s="335"/>
      <c r="H22" s="335"/>
      <c r="I22" s="335"/>
      <c r="J22" s="335"/>
      <c r="K22" s="335"/>
      <c r="L22" s="335"/>
      <c r="M22" s="335"/>
      <c r="N22" s="335"/>
      <c r="O22" s="335"/>
      <c r="P22" s="335"/>
    </row>
    <row r="23" spans="1:18" ht="41.25" customHeight="1" x14ac:dyDescent="0.2">
      <c r="A23" s="207">
        <f>1+A21</f>
        <v>17</v>
      </c>
      <c r="B23" s="200" t="str">
        <f>IF(F23=1,"Pozor!","Ispravna")</f>
        <v>Ispravna</v>
      </c>
      <c r="C23" s="219" t="s">
        <v>1432</v>
      </c>
      <c r="D23" s="334">
        <v>-2</v>
      </c>
      <c r="E23" s="196" t="s">
        <v>317</v>
      </c>
      <c r="F23" s="335">
        <f>IF(AND(G23=1,H23+I23&gt;0),1,0)</f>
        <v>0</v>
      </c>
      <c r="G23" s="336">
        <f>IF(AND(H3=12,M3="DA",J3="DA",OR(I3=12,I3=23,I3=13)),1,0)</f>
        <v>0</v>
      </c>
      <c r="H23" s="337">
        <f>IF(ABS(Bil!D170-PRRAS!D652)&gt;1,1,0)</f>
        <v>1</v>
      </c>
      <c r="I23" s="337">
        <f>IF(ABS(Bil!E170-PRRAS!E652)&gt;1,1,0)</f>
        <v>1</v>
      </c>
      <c r="J23" s="335"/>
      <c r="K23" s="335"/>
      <c r="L23" s="335"/>
      <c r="M23" s="341"/>
      <c r="N23" s="341"/>
      <c r="O23" s="341"/>
      <c r="P23" s="335"/>
    </row>
    <row r="24" spans="1:18" ht="42" customHeight="1" x14ac:dyDescent="0.2">
      <c r="A24" s="207">
        <f>1+A23</f>
        <v>18</v>
      </c>
      <c r="B24" s="200" t="str">
        <f>IF(F24=1,"Pozor!","Ispravna")</f>
        <v>Ispravna</v>
      </c>
      <c r="C24" s="219" t="s">
        <v>3617</v>
      </c>
      <c r="D24" s="334">
        <v>-2</v>
      </c>
      <c r="E24" s="196" t="s">
        <v>318</v>
      </c>
      <c r="F24" s="335">
        <f>IF(AND(G24=1,H24+I24&gt;0),1,0)</f>
        <v>0</v>
      </c>
      <c r="G24" s="336">
        <f>IF(AND(H3=12,M3="DA",J3="DA",OR(I3=12,I3=23,I3=13)),1,0)</f>
        <v>0</v>
      </c>
      <c r="H24" s="337">
        <f>IF(ABS(Bil!D73-PRRAS!D657)&gt;1,1,0)</f>
        <v>1</v>
      </c>
      <c r="I24" s="337">
        <f>IF(ABS(Bil!E73-PRRAS!E657)&gt;1,1,0)</f>
        <v>1</v>
      </c>
      <c r="J24" s="335"/>
      <c r="K24" s="335"/>
      <c r="L24" s="335"/>
      <c r="M24" s="341"/>
      <c r="N24" s="341"/>
      <c r="O24" s="341"/>
      <c r="P24" s="335"/>
    </row>
    <row r="25" spans="1:18" ht="20.100000000000001" customHeight="1" x14ac:dyDescent="0.2">
      <c r="A25" s="484" t="s">
        <v>4192</v>
      </c>
      <c r="B25" s="485"/>
      <c r="C25" s="486"/>
      <c r="D25" s="334">
        <v>1</v>
      </c>
      <c r="E25" s="196" t="s">
        <v>4250</v>
      </c>
      <c r="F25" s="94">
        <f>SUM(F26:F163)</f>
        <v>0</v>
      </c>
      <c r="G25" s="335"/>
      <c r="H25" s="335"/>
      <c r="I25" s="335"/>
      <c r="J25" s="335"/>
      <c r="K25" s="335"/>
      <c r="L25" s="335"/>
      <c r="M25" s="335"/>
      <c r="N25" s="335"/>
      <c r="O25" s="335"/>
      <c r="P25" s="335"/>
    </row>
    <row r="26" spans="1:18" ht="30" customHeight="1" x14ac:dyDescent="0.2">
      <c r="A26" s="212">
        <f>1+A24</f>
        <v>19</v>
      </c>
      <c r="B26" s="199" t="str">
        <f t="shared" ref="B26:B57" si="5">IF(F26=1,"Pogreška","Ispravna")</f>
        <v>Ispravna</v>
      </c>
      <c r="C26" s="221" t="s">
        <v>1987</v>
      </c>
      <c r="D26" s="342">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5">
        <f>IF(OR(AND(PRRAS!D159=0,MAX(PRRAS!D658:D661)&gt;0),AND(PRRAS!E159=0,MAX(PRRAS!E658:E661)&gt;0)),1,0)</f>
        <v>0</v>
      </c>
      <c r="H26" s="335"/>
      <c r="I26" s="335"/>
      <c r="J26" s="335"/>
      <c r="K26" s="335"/>
      <c r="L26" s="335"/>
      <c r="M26" s="335"/>
      <c r="N26" s="335"/>
      <c r="O26" s="335"/>
      <c r="P26" s="335"/>
    </row>
    <row r="27" spans="1:18" ht="20.100000000000001" customHeight="1" x14ac:dyDescent="0.2">
      <c r="A27" s="212">
        <f t="shared" ref="A27:A145" si="7">1+A26</f>
        <v>20</v>
      </c>
      <c r="B27" s="199" t="str">
        <f t="shared" si="5"/>
        <v>Ispravna</v>
      </c>
      <c r="C27" s="221" t="s">
        <v>3590</v>
      </c>
      <c r="D27" s="342">
        <v>151</v>
      </c>
      <c r="E27" s="196" t="str">
        <f t="shared" si="6"/>
        <v>Ako je u nekom stupcu na AOP-u 644 broj veći od nule, tada i na AOP-u  646 mora biti broj veći od nule i obrnuto.</v>
      </c>
      <c r="F27" s="94">
        <f>MAX(G27:J27)</f>
        <v>0</v>
      </c>
      <c r="G27" s="335">
        <f>IF(OR(AND(PRRAS!D658=0,PRRAS!D660&lt;&gt;0),AND(PRRAS!D658&lt;&gt;0,PRRAS!D660=0)),1,0)</f>
        <v>0</v>
      </c>
      <c r="H27" s="335"/>
      <c r="I27" s="335"/>
      <c r="J27" s="335"/>
      <c r="K27" s="335"/>
      <c r="L27" s="335"/>
      <c r="M27" s="335"/>
      <c r="N27" s="335"/>
      <c r="O27" s="335"/>
      <c r="P27" s="335"/>
    </row>
    <row r="28" spans="1:18" ht="20.100000000000001" customHeight="1" x14ac:dyDescent="0.2">
      <c r="A28" s="212">
        <f t="shared" si="7"/>
        <v>21</v>
      </c>
      <c r="B28" s="199" t="str">
        <f t="shared" si="5"/>
        <v>Ispravna</v>
      </c>
      <c r="C28" s="221" t="s">
        <v>3591</v>
      </c>
      <c r="D28" s="342">
        <v>151</v>
      </c>
      <c r="E28" s="196" t="str">
        <f t="shared" si="6"/>
        <v>Ako je u nekom stupcu na AOP-u 645 broj veći od nule, tada i na AOP-u  647 mora biti broj veći od nule i obrnuto.</v>
      </c>
      <c r="F28" s="94">
        <f>MAX(G28:J28)</f>
        <v>0</v>
      </c>
      <c r="G28" s="335">
        <f>IF(OR(AND(PRRAS!D659=0,PRRAS!D661&lt;&gt;0),AND(PRRAS!D659&lt;&gt;0,PRRAS!D661=0)),1,0)</f>
        <v>0</v>
      </c>
      <c r="H28" s="335"/>
      <c r="I28" s="335"/>
      <c r="J28" s="335"/>
      <c r="K28" s="335"/>
      <c r="L28" s="335"/>
      <c r="M28" s="335"/>
      <c r="N28" s="335"/>
      <c r="O28" s="335"/>
      <c r="P28" s="335"/>
    </row>
    <row r="29" spans="1:18" ht="20.100000000000001" customHeight="1" x14ac:dyDescent="0.2">
      <c r="A29" s="212">
        <f t="shared" si="7"/>
        <v>22</v>
      </c>
      <c r="B29" s="199" t="str">
        <f t="shared" si="5"/>
        <v>Ispravna</v>
      </c>
      <c r="C29" s="221" t="s">
        <v>2158</v>
      </c>
      <c r="D29" s="342">
        <v>151</v>
      </c>
      <c r="E29" s="196" t="str">
        <f t="shared" si="6"/>
        <v>AOP 649 je samo dio AOP-a 019 i mora biti manji ili jednak njemu u oba stupca podataka</v>
      </c>
      <c r="F29" s="94">
        <f t="shared" ref="F29:F52" si="8">MAX(G29:J29)</f>
        <v>0</v>
      </c>
      <c r="G29" s="341">
        <f>IF(PRRAS!D663&gt;PRRAS!D30,1,0)</f>
        <v>0</v>
      </c>
      <c r="H29" s="341">
        <f>IF(PRRAS!E663&gt;PRRAS!E30,1,0)</f>
        <v>0</v>
      </c>
      <c r="I29" s="335"/>
      <c r="J29" s="335"/>
      <c r="K29" s="335"/>
      <c r="L29" s="335"/>
      <c r="M29" s="335"/>
      <c r="N29" s="335"/>
      <c r="O29" s="335"/>
      <c r="P29" s="335"/>
    </row>
    <row r="30" spans="1:18" ht="20.100000000000001" customHeight="1" x14ac:dyDescent="0.2">
      <c r="A30" s="212">
        <f t="shared" si="7"/>
        <v>23</v>
      </c>
      <c r="B30" s="199" t="str">
        <f t="shared" si="5"/>
        <v>Ispravna</v>
      </c>
      <c r="C30" s="221" t="s">
        <v>3592</v>
      </c>
      <c r="D30" s="342">
        <v>151</v>
      </c>
      <c r="E30" s="196" t="str">
        <f t="shared" si="6"/>
        <v>Zbroj AOP-a: 650+651 je samo dio AOP-a 028 i mora biti manji ili jednak njemu u oba stupca podataka</v>
      </c>
      <c r="F30" s="94">
        <f t="shared" si="8"/>
        <v>0</v>
      </c>
      <c r="G30" s="341">
        <f>IF(PRRAS!D664+PRRAS!D665&gt;PRRAS!D39,1,0)</f>
        <v>0</v>
      </c>
      <c r="H30" s="341">
        <f>IF(PRRAS!E664+PRRAS!E665&gt;PRRAS!E39,1,0)</f>
        <v>0</v>
      </c>
      <c r="I30" s="335"/>
      <c r="J30" s="335"/>
      <c r="K30" s="335"/>
      <c r="L30" s="335"/>
      <c r="M30" s="335"/>
      <c r="N30" s="335"/>
      <c r="O30" s="335"/>
      <c r="P30" s="335"/>
    </row>
    <row r="31" spans="1:18" ht="20.100000000000001" customHeight="1" x14ac:dyDescent="0.2">
      <c r="A31" s="212">
        <f t="shared" si="7"/>
        <v>24</v>
      </c>
      <c r="B31" s="199" t="str">
        <f t="shared" si="5"/>
        <v>Ispravna</v>
      </c>
      <c r="C31" s="221" t="s">
        <v>2772</v>
      </c>
      <c r="D31" s="342">
        <v>151</v>
      </c>
      <c r="E31" s="196" t="str">
        <f t="shared" si="6"/>
        <v>AOP 057 mora biti jednak zbroju AOP-a: 652 do 655 u oba stupca podataka. Zbog zaokruživanja je dopuštena razlika od 1.</v>
      </c>
      <c r="F31" s="94">
        <f t="shared" si="8"/>
        <v>0</v>
      </c>
      <c r="G31" s="341">
        <f>IF(ABS(PRRAS!D68-SUM(PRRAS!D666:D669))&gt;1,1,0)</f>
        <v>0</v>
      </c>
      <c r="H31" s="341">
        <f>IF(ABS(PRRAS!E68-SUM(PRRAS!E666:E669))&gt;1,1,0)</f>
        <v>0</v>
      </c>
      <c r="I31" s="335"/>
      <c r="J31" s="335"/>
      <c r="K31" s="335"/>
      <c r="L31" s="335"/>
      <c r="M31" s="335"/>
      <c r="N31" s="335"/>
      <c r="O31" s="335"/>
      <c r="P31" s="335"/>
    </row>
    <row r="32" spans="1:18" ht="20.100000000000001" customHeight="1" x14ac:dyDescent="0.2">
      <c r="A32" s="212">
        <f t="shared" si="7"/>
        <v>25</v>
      </c>
      <c r="B32" s="199" t="str">
        <f t="shared" si="5"/>
        <v>Ispravna</v>
      </c>
      <c r="C32" s="221" t="s">
        <v>2773</v>
      </c>
      <c r="D32" s="342">
        <v>151</v>
      </c>
      <c r="E32" s="196" t="str">
        <f t="shared" si="6"/>
        <v>AOP 058 mora biti jednak zbroju AOP-a: 656 do 659 u oba stupca podataka. Zbog zaokruživanja je dopuštena razlika od 1.</v>
      </c>
      <c r="F32" s="94">
        <f t="shared" si="8"/>
        <v>0</v>
      </c>
      <c r="G32" s="341">
        <f>IF(ABS(PRRAS!D69-SUM(PRRAS!D670:'PRRAS'!D673))&gt;1,1,0)</f>
        <v>0</v>
      </c>
      <c r="H32" s="341">
        <f>IF(ABS(PRRAS!E69-SUM(PRRAS!E670:'PRRAS'!E673))&gt;1,1,0)</f>
        <v>0</v>
      </c>
      <c r="I32" s="335"/>
      <c r="J32" s="335"/>
      <c r="K32" s="335"/>
      <c r="L32" s="335"/>
      <c r="M32" s="335"/>
      <c r="N32" s="335"/>
      <c r="O32" s="335"/>
      <c r="P32" s="335"/>
    </row>
    <row r="33" spans="1:16" ht="20.100000000000001" customHeight="1" x14ac:dyDescent="0.2">
      <c r="A33" s="212">
        <f t="shared" si="7"/>
        <v>26</v>
      </c>
      <c r="B33" s="199" t="str">
        <f t="shared" si="5"/>
        <v>Ispravna</v>
      </c>
      <c r="C33" s="221" t="s">
        <v>2774</v>
      </c>
      <c r="D33" s="342">
        <v>151</v>
      </c>
      <c r="E33" s="196" t="str">
        <f t="shared" si="6"/>
        <v>AOP 060 mora biti jednak zbroju AOP-a: 660 do 662 u oba stupca podataka. Zbog zaokruživanja je dopuštena razlika od 1.</v>
      </c>
      <c r="F33" s="94">
        <f t="shared" si="8"/>
        <v>0</v>
      </c>
      <c r="G33" s="341">
        <f>IF(ABS(PRRAS!D71-SUM(PRRAS!D674:D676))&gt;1,1,0)</f>
        <v>0</v>
      </c>
      <c r="H33" s="341">
        <f>IF(ABS(PRRAS!E71-SUM(PRRAS!E674:E676))&gt;1,1,0)</f>
        <v>0</v>
      </c>
      <c r="I33" s="335"/>
      <c r="J33" s="335"/>
      <c r="K33" s="335"/>
      <c r="L33" s="335"/>
      <c r="M33" s="335"/>
      <c r="N33" s="335"/>
      <c r="O33" s="335"/>
      <c r="P33" s="335"/>
    </row>
    <row r="34" spans="1:16" ht="20.100000000000001" customHeight="1" x14ac:dyDescent="0.2">
      <c r="A34" s="212">
        <f t="shared" si="7"/>
        <v>27</v>
      </c>
      <c r="B34" s="199" t="str">
        <f t="shared" si="5"/>
        <v>Ispravna</v>
      </c>
      <c r="C34" s="221" t="s">
        <v>2775</v>
      </c>
      <c r="D34" s="342">
        <v>151</v>
      </c>
      <c r="E34" s="196" t="str">
        <f t="shared" si="6"/>
        <v>AOP 061 mora biti jednak zbroju AOP-a: 663 do 665 u oba stupca podataka</v>
      </c>
      <c r="F34" s="94">
        <f t="shared" si="8"/>
        <v>0</v>
      </c>
      <c r="G34" s="341">
        <f>IF(ABS(PRRAS!D72-SUM(PRRAS!D677:D679))&gt;1,1,0)</f>
        <v>0</v>
      </c>
      <c r="H34" s="341">
        <f>IF(ABS(PRRAS!E72-SUM(PRRAS!E677:E679))&gt;1,1,0)</f>
        <v>0</v>
      </c>
      <c r="I34" s="335"/>
      <c r="J34" s="335"/>
      <c r="K34" s="335"/>
      <c r="L34" s="335"/>
      <c r="M34" s="335"/>
      <c r="N34" s="335"/>
      <c r="O34" s="335"/>
      <c r="P34" s="335"/>
    </row>
    <row r="35" spans="1:16" ht="20.100000000000001" customHeight="1" x14ac:dyDescent="0.2">
      <c r="A35" s="212">
        <f t="shared" si="7"/>
        <v>28</v>
      </c>
      <c r="B35" s="199" t="str">
        <f t="shared" si="5"/>
        <v>Ispravna</v>
      </c>
      <c r="C35" s="221" t="s">
        <v>2776</v>
      </c>
      <c r="D35" s="342">
        <v>151</v>
      </c>
      <c r="E35" s="196" t="str">
        <f t="shared" si="6"/>
        <v>AOP 666 je samo dio AOP-a 079 i mora biti manji ili jednak njemu u oba stupca podataka</v>
      </c>
      <c r="F35" s="94">
        <f t="shared" si="8"/>
        <v>0</v>
      </c>
      <c r="G35" s="341">
        <f>IF(PRRAS!D680&gt;PRRAS!D90,1,0)</f>
        <v>0</v>
      </c>
      <c r="H35" s="341">
        <f>IF(PRRAS!E680&gt;PRRAS!E90,1,0)</f>
        <v>0</v>
      </c>
      <c r="I35" s="335"/>
      <c r="J35" s="335"/>
      <c r="K35" s="335"/>
      <c r="L35" s="335"/>
      <c r="M35" s="335"/>
      <c r="N35" s="335"/>
      <c r="O35" s="335"/>
      <c r="P35" s="335"/>
    </row>
    <row r="36" spans="1:16" ht="20.100000000000001" customHeight="1" x14ac:dyDescent="0.2">
      <c r="A36" s="212">
        <f t="shared" si="7"/>
        <v>29</v>
      </c>
      <c r="B36" s="199" t="str">
        <f t="shared" si="5"/>
        <v>Ispravna</v>
      </c>
      <c r="C36" s="221" t="s">
        <v>2770</v>
      </c>
      <c r="D36" s="342">
        <v>151</v>
      </c>
      <c r="E36" s="196" t="str">
        <f t="shared" si="6"/>
        <v>AOP 094 mora biti jednak zbroju AOP-a: 667 do 673 u oba stupca podataka. Zbog zaokruživanja je dopuštena razlika od 1.</v>
      </c>
      <c r="F36" s="94">
        <f t="shared" si="8"/>
        <v>0</v>
      </c>
      <c r="G36" s="341">
        <f>IF(ABS(PRRAS!D105-SUM(PRRAS!D681:D687))&gt;1,1,0)</f>
        <v>0</v>
      </c>
      <c r="H36" s="341">
        <f>IF(ABS(PRRAS!E105-SUM(PRRAS!E681:E687))&gt;1,1,0)</f>
        <v>0</v>
      </c>
      <c r="I36" s="335"/>
      <c r="J36" s="335"/>
      <c r="K36" s="335"/>
      <c r="L36" s="335"/>
      <c r="M36" s="335"/>
      <c r="N36" s="335"/>
      <c r="O36" s="335"/>
      <c r="P36" s="335"/>
    </row>
    <row r="37" spans="1:16" ht="20.100000000000001" customHeight="1" x14ac:dyDescent="0.2">
      <c r="A37" s="212">
        <f t="shared" si="7"/>
        <v>30</v>
      </c>
      <c r="B37" s="199" t="str">
        <f t="shared" si="5"/>
        <v>Ispravna</v>
      </c>
      <c r="C37" s="221" t="s">
        <v>2771</v>
      </c>
      <c r="D37" s="342">
        <v>151</v>
      </c>
      <c r="E37" s="196" t="str">
        <f t="shared" si="6"/>
        <v>Zbroj AOP-a: 674+675 je samo dio AOP-a 113 i mora biti manji ili jednak njemu u oba stupca podataka.</v>
      </c>
      <c r="F37" s="94">
        <f t="shared" si="8"/>
        <v>0</v>
      </c>
      <c r="G37" s="341">
        <f>IF(PRRAS!D688+PRRAS!D689&gt;PRRAS!D124,1,0)</f>
        <v>0</v>
      </c>
      <c r="H37" s="341">
        <f>IF(PRRAS!E688+PRRAS!E689&gt;PRRAS!E124,1,0)</f>
        <v>0</v>
      </c>
      <c r="I37" s="335"/>
      <c r="J37" s="335"/>
      <c r="K37" s="335"/>
      <c r="L37" s="335"/>
      <c r="M37" s="335"/>
      <c r="N37" s="335"/>
      <c r="O37" s="335"/>
      <c r="P37" s="335"/>
    </row>
    <row r="38" spans="1:16" ht="20.100000000000001" customHeight="1" x14ac:dyDescent="0.2">
      <c r="A38" s="212">
        <f t="shared" si="7"/>
        <v>31</v>
      </c>
      <c r="B38" s="199" t="str">
        <f t="shared" si="5"/>
        <v>Ispravna</v>
      </c>
      <c r="C38" s="221" t="s">
        <v>2451</v>
      </c>
      <c r="D38" s="342">
        <v>151</v>
      </c>
      <c r="E38" s="196" t="str">
        <f t="shared" si="6"/>
        <v>Zbroj AOP-a: 677+678 je samo dio AOP-a 155 i mora biti manji ili jednak njemu u oba stupca podataka</v>
      </c>
      <c r="F38" s="94">
        <f t="shared" si="8"/>
        <v>0</v>
      </c>
      <c r="G38" s="341">
        <f>IF(PRRAS!D691+PRRAS!D692&gt;PRRAS!D166,1,0)</f>
        <v>0</v>
      </c>
      <c r="H38" s="341">
        <f>IF(PRRAS!E691+PRRAS!E692&gt;PRRAS!E166,1,0)</f>
        <v>0</v>
      </c>
      <c r="I38" s="335"/>
      <c r="J38" s="335"/>
      <c r="K38" s="335"/>
      <c r="L38" s="335"/>
      <c r="M38" s="335"/>
      <c r="N38" s="335"/>
      <c r="O38" s="335"/>
      <c r="P38" s="335"/>
    </row>
    <row r="39" spans="1:16" ht="20.100000000000001" customHeight="1" x14ac:dyDescent="0.2">
      <c r="A39" s="212">
        <f t="shared" si="7"/>
        <v>32</v>
      </c>
      <c r="B39" s="199" t="str">
        <f t="shared" si="5"/>
        <v>Ispravna</v>
      </c>
      <c r="C39" s="221" t="s">
        <v>2452</v>
      </c>
      <c r="D39" s="342">
        <v>151</v>
      </c>
      <c r="E39" s="196" t="str">
        <f t="shared" si="6"/>
        <v>AOP 679 je samo dio AOP-a 163 i mora biti manji ili jednak njemu u oba stupca podataka</v>
      </c>
      <c r="F39" s="94">
        <f t="shared" si="8"/>
        <v>0</v>
      </c>
      <c r="G39" s="341">
        <f>IF(PRRAS!D693&gt;PRRAS!D174,1,0)</f>
        <v>0</v>
      </c>
      <c r="H39" s="341">
        <f>IF(PRRAS!E693&gt;PRRAS!E174,1,0)</f>
        <v>0</v>
      </c>
      <c r="I39" s="335"/>
      <c r="J39" s="335"/>
      <c r="K39" s="335"/>
      <c r="L39" s="335"/>
      <c r="M39" s="335"/>
      <c r="N39" s="335"/>
      <c r="O39" s="335"/>
      <c r="P39" s="335"/>
    </row>
    <row r="40" spans="1:16" ht="20.100000000000001" customHeight="1" x14ac:dyDescent="0.2">
      <c r="A40" s="212">
        <f t="shared" si="7"/>
        <v>33</v>
      </c>
      <c r="B40" s="199" t="str">
        <f t="shared" si="5"/>
        <v>Ispravna</v>
      </c>
      <c r="C40" s="221" t="s">
        <v>2453</v>
      </c>
      <c r="D40" s="342">
        <v>151</v>
      </c>
      <c r="E40" s="196" t="str">
        <f t="shared" si="6"/>
        <v>AOP 680 je samo dio AOP-a 180 i mora biti manji ili jednak njemu u oba stupca podataka</v>
      </c>
      <c r="F40" s="94">
        <f t="shared" si="8"/>
        <v>0</v>
      </c>
      <c r="G40" s="341">
        <f>IF(PRRAS!D694&gt;PRRAS!D191,1,0)</f>
        <v>0</v>
      </c>
      <c r="H40" s="341">
        <f>IF(PRRAS!E694&gt;PRRAS!E191,1,0)</f>
        <v>0</v>
      </c>
      <c r="I40" s="335"/>
      <c r="J40" s="335"/>
      <c r="K40" s="335"/>
      <c r="L40" s="335"/>
      <c r="M40" s="335"/>
      <c r="N40" s="335"/>
      <c r="O40" s="335"/>
      <c r="P40" s="335"/>
    </row>
    <row r="41" spans="1:16" ht="20.100000000000001" customHeight="1" x14ac:dyDescent="0.2">
      <c r="A41" s="212">
        <f t="shared" si="7"/>
        <v>34</v>
      </c>
      <c r="B41" s="199" t="str">
        <f t="shared" si="5"/>
        <v>Ispravna</v>
      </c>
      <c r="C41" s="221" t="s">
        <v>2454</v>
      </c>
      <c r="D41" s="342">
        <v>151</v>
      </c>
      <c r="E41" s="196" t="str">
        <f t="shared" si="6"/>
        <v>Zbroj AOP-a: 681 do 683 je samo dio AOP-a 181 i mora biti manji ili jednaki njemu u oba stupca podataka</v>
      </c>
      <c r="F41" s="94">
        <f t="shared" si="8"/>
        <v>0</v>
      </c>
      <c r="G41" s="341">
        <f>IF(PRRAS!D695+PRRAS!D696+PRRAS!D697&gt;PRRAS!D192,1,0)</f>
        <v>0</v>
      </c>
      <c r="H41" s="341">
        <f>IF(PRRAS!E695+PRRAS!E696+PRRAS!E697&gt;PRRAS!E192,1,0)</f>
        <v>0</v>
      </c>
      <c r="I41" s="335"/>
      <c r="J41" s="335"/>
      <c r="K41" s="335"/>
      <c r="L41" s="335"/>
      <c r="M41" s="335"/>
      <c r="N41" s="335"/>
      <c r="O41" s="335"/>
      <c r="P41" s="335"/>
    </row>
    <row r="42" spans="1:16" ht="20.100000000000001" customHeight="1" x14ac:dyDescent="0.2">
      <c r="A42" s="212">
        <f t="shared" si="7"/>
        <v>35</v>
      </c>
      <c r="B42" s="199" t="str">
        <f t="shared" si="5"/>
        <v>Ispravna</v>
      </c>
      <c r="C42" s="221" t="s">
        <v>3843</v>
      </c>
      <c r="D42" s="342">
        <v>151</v>
      </c>
      <c r="E42" s="196" t="str">
        <f t="shared" si="6"/>
        <v>AOP 684 je samo dio AOP-a 187 i mora biti manji ili jednak njemu u oba stupca podataka</v>
      </c>
      <c r="F42" s="94">
        <f t="shared" si="8"/>
        <v>0</v>
      </c>
      <c r="G42" s="341">
        <f>IF(PRRAS!D698&gt;PRRAS!D198,1,0)</f>
        <v>0</v>
      </c>
      <c r="H42" s="341">
        <f>IF(PRRAS!E698&gt;PRRAS!E198,1,0)</f>
        <v>0</v>
      </c>
      <c r="I42" s="335"/>
      <c r="J42" s="335"/>
      <c r="K42" s="335"/>
      <c r="L42" s="335"/>
      <c r="M42" s="335"/>
      <c r="N42" s="335"/>
      <c r="O42" s="335"/>
      <c r="P42" s="335"/>
    </row>
    <row r="43" spans="1:16" ht="20.100000000000001" customHeight="1" x14ac:dyDescent="0.2">
      <c r="A43" s="212">
        <f t="shared" si="7"/>
        <v>36</v>
      </c>
      <c r="B43" s="199" t="str">
        <f t="shared" si="5"/>
        <v>Ispravna</v>
      </c>
      <c r="C43" s="221" t="s">
        <v>3844</v>
      </c>
      <c r="D43" s="342">
        <v>151</v>
      </c>
      <c r="E43" s="196" t="str">
        <f t="shared" si="6"/>
        <v>AOP 685 je samo dio AOP-a 188 i mora biti manji ili jednak njemu u oba stupca podataka</v>
      </c>
      <c r="F43" s="94">
        <f t="shared" si="8"/>
        <v>0</v>
      </c>
      <c r="G43" s="341">
        <f>IF(PRRAS!D699&gt;PRRAS!D199,1,0)</f>
        <v>0</v>
      </c>
      <c r="H43" s="341">
        <f>IF(PRRAS!E699&gt;PRRAS!E199,1,0)</f>
        <v>0</v>
      </c>
      <c r="I43" s="335"/>
      <c r="J43" s="335"/>
      <c r="K43" s="335"/>
      <c r="L43" s="335"/>
      <c r="M43" s="335"/>
      <c r="N43" s="335"/>
      <c r="O43" s="335"/>
      <c r="P43" s="335"/>
    </row>
    <row r="44" spans="1:16" ht="20.100000000000001" customHeight="1" x14ac:dyDescent="0.2">
      <c r="A44" s="212">
        <f t="shared" si="7"/>
        <v>37</v>
      </c>
      <c r="B44" s="199" t="str">
        <f t="shared" si="5"/>
        <v>Ispravna</v>
      </c>
      <c r="C44" s="221" t="s">
        <v>3845</v>
      </c>
      <c r="D44" s="342">
        <v>151</v>
      </c>
      <c r="E44" s="196" t="str">
        <f t="shared" si="6"/>
        <v>AOP 196 mora biti jednak zbroju AOP-a: 686+687 u oba stupca podataka. Dopušteno je odstupanje od 1kn zbog zaokruživanja.</v>
      </c>
      <c r="F44" s="94">
        <f t="shared" si="8"/>
        <v>0</v>
      </c>
      <c r="G44" s="341">
        <f>IF(ABS(PRRAS!D207-PRRAS!D700-PRRAS!D701)&gt;1,1,0)</f>
        <v>0</v>
      </c>
      <c r="H44" s="341">
        <f>IF(ABS(PRRAS!E207-PRRAS!E700-PRRAS!E701)&gt;1,1,0)</f>
        <v>0</v>
      </c>
      <c r="I44" s="335"/>
      <c r="J44" s="335"/>
      <c r="K44" s="335"/>
      <c r="L44" s="335"/>
      <c r="M44" s="335"/>
      <c r="N44" s="335"/>
      <c r="O44" s="335"/>
      <c r="P44" s="335"/>
    </row>
    <row r="45" spans="1:16" ht="20.100000000000001" customHeight="1" x14ac:dyDescent="0.2">
      <c r="A45" s="212">
        <f t="shared" si="7"/>
        <v>38</v>
      </c>
      <c r="B45" s="199" t="str">
        <f t="shared" si="5"/>
        <v>Ispravna</v>
      </c>
      <c r="C45" s="221" t="s">
        <v>3846</v>
      </c>
      <c r="D45" s="342">
        <v>151</v>
      </c>
      <c r="E45" s="196" t="str">
        <f t="shared" si="6"/>
        <v>AOP 197 mora biti jednak zbroju AOP-a: 688+689 u oba stupca podataka. Dopušteno je odstupanje od 1kn zbog zaokruživanja.</v>
      </c>
      <c r="F45" s="94">
        <f t="shared" si="8"/>
        <v>0</v>
      </c>
      <c r="G45" s="341">
        <f>IF(ABS(PRRAS!D208-PRRAS!D702-PRRAS!D703)&gt;1,1,0)</f>
        <v>0</v>
      </c>
      <c r="H45" s="341">
        <f>IF(ABS(PRRAS!E208-PRRAS!E702-PRRAS!E703)&gt;1,1,0)</f>
        <v>0</v>
      </c>
      <c r="I45" s="335"/>
      <c r="J45" s="335"/>
      <c r="K45" s="335"/>
      <c r="L45" s="335"/>
      <c r="M45" s="335"/>
      <c r="N45" s="335"/>
      <c r="O45" s="335"/>
      <c r="P45" s="335"/>
    </row>
    <row r="46" spans="1:16" ht="20.100000000000001" customHeight="1" x14ac:dyDescent="0.2">
      <c r="A46" s="212">
        <f t="shared" si="7"/>
        <v>39</v>
      </c>
      <c r="B46" s="199" t="str">
        <f t="shared" si="5"/>
        <v>Ispravna</v>
      </c>
      <c r="C46" s="221" t="s">
        <v>3847</v>
      </c>
      <c r="D46" s="342">
        <v>151</v>
      </c>
      <c r="E46" s="196" t="str">
        <f t="shared" si="6"/>
        <v>AOP 198 mora biti jednak zbroju AOP-a: 690+691 u oba stupca podataka. Dopušteno je odstupanje od 1kn zbog zaokruživanja.</v>
      </c>
      <c r="F46" s="94">
        <f t="shared" si="8"/>
        <v>0</v>
      </c>
      <c r="G46" s="341">
        <f>IF(ABS(PRRAS!D209-PRRAS!D704-PRRAS!D705)&gt;1,1,0)</f>
        <v>0</v>
      </c>
      <c r="H46" s="341">
        <f>IF(ABS(PRRAS!E209-PRRAS!E704-PRRAS!E705)&gt;1,1,0)</f>
        <v>0</v>
      </c>
      <c r="I46" s="335"/>
      <c r="J46" s="335"/>
      <c r="K46" s="335"/>
      <c r="L46" s="335"/>
      <c r="M46" s="335"/>
      <c r="N46" s="335"/>
      <c r="O46" s="335"/>
      <c r="P46" s="335"/>
    </row>
    <row r="47" spans="1:16" ht="20.100000000000001" customHeight="1" x14ac:dyDescent="0.2">
      <c r="A47" s="212">
        <f t="shared" si="7"/>
        <v>40</v>
      </c>
      <c r="B47" s="199" t="str">
        <f t="shared" si="5"/>
        <v>Ispravna</v>
      </c>
      <c r="C47" s="221" t="s">
        <v>3848</v>
      </c>
      <c r="D47" s="342">
        <v>151</v>
      </c>
      <c r="E47" s="196" t="str">
        <f t="shared" si="6"/>
        <v>AOP 199 mora biti jednak zbroju AOP-a: 692+693 u oba stupca podataka. Dopušteno je odstupanje od 1kn zbog zaokruživanja.</v>
      </c>
      <c r="F47" s="94">
        <f t="shared" si="8"/>
        <v>0</v>
      </c>
      <c r="G47" s="341">
        <f>IF(ABS(PRRAS!D210-PRRAS!D706-PRRAS!D707)&gt;1,1,0)</f>
        <v>0</v>
      </c>
      <c r="H47" s="341">
        <f>IF(ABS(PRRAS!E210-PRRAS!E706-PRRAS!E707)&gt;1,1,0)</f>
        <v>0</v>
      </c>
      <c r="I47" s="335"/>
      <c r="J47" s="335"/>
      <c r="K47" s="335"/>
      <c r="L47" s="335"/>
      <c r="M47" s="335"/>
      <c r="N47" s="335"/>
      <c r="O47" s="335"/>
      <c r="P47" s="335"/>
    </row>
    <row r="48" spans="1:16" ht="20.100000000000001" customHeight="1" x14ac:dyDescent="0.2">
      <c r="A48" s="212">
        <f t="shared" si="7"/>
        <v>41</v>
      </c>
      <c r="B48" s="199" t="str">
        <f t="shared" si="5"/>
        <v>Ispravna</v>
      </c>
      <c r="C48" s="221" t="s">
        <v>3849</v>
      </c>
      <c r="D48" s="342">
        <v>151</v>
      </c>
      <c r="E48" s="196" t="str">
        <f t="shared" si="6"/>
        <v>AOP 201 mora biti jednak zbroju AOP-a: 694 do 697 u oba stupca podataka. Dopušteno je odstupanje od 1kn zbog zaokruživanja.</v>
      </c>
      <c r="F48" s="94">
        <f t="shared" si="8"/>
        <v>0</v>
      </c>
      <c r="G48" s="341">
        <f>IF(ABS(PRRAS!D212-SUM(PRRAS!D708:D711))&gt;1,1,0)</f>
        <v>0</v>
      </c>
      <c r="H48" s="341">
        <f>IF(ABS(PRRAS!E212-SUM(PRRAS!E708:E711))&gt;1,1,0)</f>
        <v>0</v>
      </c>
      <c r="I48" s="335"/>
      <c r="J48" s="335"/>
      <c r="K48" s="335"/>
      <c r="L48" s="335"/>
      <c r="M48" s="335"/>
      <c r="N48" s="335"/>
      <c r="O48" s="335"/>
      <c r="P48" s="335"/>
    </row>
    <row r="49" spans="1:16" ht="20.100000000000001" customHeight="1" x14ac:dyDescent="0.2">
      <c r="A49" s="212">
        <f t="shared" si="7"/>
        <v>42</v>
      </c>
      <c r="B49" s="199" t="str">
        <f t="shared" si="5"/>
        <v>Ispravna</v>
      </c>
      <c r="C49" s="221" t="s">
        <v>4130</v>
      </c>
      <c r="D49" s="342">
        <v>151</v>
      </c>
      <c r="E49" s="196" t="str">
        <f t="shared" si="6"/>
        <v>AOP 202 mora biti jednak zbroju AOP-a: 698 do 700 u oba stupca podataka. Dopušteno je odstupanje od 1kn zbog zaokruživanja.</v>
      </c>
      <c r="F49" s="94">
        <f t="shared" si="8"/>
        <v>0</v>
      </c>
      <c r="G49" s="341">
        <f>IF(ABS(PRRAS!D213-SUM(PRRAS!D712:D714))&gt;1,1,0)</f>
        <v>0</v>
      </c>
      <c r="H49" s="341">
        <f>IF(ABS(PRRAS!E213-SUM(PRRAS!E712:E714))&gt;1,1,0)</f>
        <v>0</v>
      </c>
      <c r="I49" s="335"/>
      <c r="J49" s="335"/>
      <c r="K49" s="335"/>
      <c r="L49" s="335"/>
      <c r="M49" s="335"/>
      <c r="N49" s="335"/>
      <c r="O49" s="335"/>
      <c r="P49" s="335"/>
    </row>
    <row r="50" spans="1:16" ht="20.100000000000001" customHeight="1" x14ac:dyDescent="0.2">
      <c r="A50" s="212">
        <f t="shared" si="7"/>
        <v>43</v>
      </c>
      <c r="B50" s="199" t="str">
        <f t="shared" si="5"/>
        <v>Ispravna</v>
      </c>
      <c r="C50" s="221" t="s">
        <v>2097</v>
      </c>
      <c r="D50" s="342">
        <v>151</v>
      </c>
      <c r="E50" s="196" t="str">
        <f t="shared" si="6"/>
        <v>AOP 203 mora biti jednak zbroju AOP-a: 701 do 706 u oba stupca podataka. Dopušteno je odstupanje od 1kn zbog zaokruživanja.</v>
      </c>
      <c r="F50" s="94">
        <f t="shared" si="8"/>
        <v>0</v>
      </c>
      <c r="G50" s="341">
        <f>IF(ABS(PRRAS!D214-SUM(PRRAS!D715:D720))&gt;1,1,0)</f>
        <v>0</v>
      </c>
      <c r="H50" s="341">
        <f>IF(ABS(PRRAS!E214-SUM(PRRAS!E715:E720))&gt;1,1,0)</f>
        <v>0</v>
      </c>
      <c r="I50" s="335"/>
      <c r="J50" s="335"/>
      <c r="K50" s="335"/>
      <c r="L50" s="335"/>
      <c r="M50" s="335"/>
      <c r="N50" s="335"/>
      <c r="O50" s="335"/>
      <c r="P50" s="335"/>
    </row>
    <row r="51" spans="1:16" ht="20.100000000000001" customHeight="1" x14ac:dyDescent="0.2">
      <c r="A51" s="212">
        <f t="shared" si="7"/>
        <v>44</v>
      </c>
      <c r="B51" s="199" t="str">
        <f t="shared" si="5"/>
        <v>Ispravna</v>
      </c>
      <c r="C51" s="221" t="s">
        <v>2098</v>
      </c>
      <c r="D51" s="342">
        <v>151</v>
      </c>
      <c r="E51" s="196" t="str">
        <f t="shared" si="6"/>
        <v>Zbroj AOP-a 707 do 709 je samo dio AOP-a 206 i mora biti manji ili jednak njemu u oba stupca podataka</v>
      </c>
      <c r="F51" s="94">
        <f t="shared" si="8"/>
        <v>0</v>
      </c>
      <c r="G51" s="341">
        <f>IF(SUM(PRRAS!D721:D723)&gt;PRRAS!D217,1,0)</f>
        <v>0</v>
      </c>
      <c r="H51" s="341">
        <f>IF(SUM(PRRAS!E721:E723)&gt;PRRAS!E217,1,0)</f>
        <v>0</v>
      </c>
      <c r="I51" s="335"/>
      <c r="J51" s="335"/>
      <c r="K51" s="335"/>
      <c r="L51" s="335"/>
      <c r="M51" s="335"/>
      <c r="N51" s="335"/>
      <c r="O51" s="335"/>
      <c r="P51" s="335"/>
    </row>
    <row r="52" spans="1:16" ht="20.100000000000001" customHeight="1" x14ac:dyDescent="0.2">
      <c r="A52" s="212">
        <f t="shared" si="7"/>
        <v>45</v>
      </c>
      <c r="B52" s="199" t="str">
        <f t="shared" si="5"/>
        <v>Ispravna</v>
      </c>
      <c r="C52" s="221" t="s">
        <v>2099</v>
      </c>
      <c r="D52" s="342">
        <v>151</v>
      </c>
      <c r="E52" s="196" t="str">
        <f t="shared" si="6"/>
        <v>AOP 207 mora biti jednak zbroju AOP-a: 710 do 716 u oba stupca podataka. Dopušteno je odstupanje od 1kn zbog zaokruživanja.</v>
      </c>
      <c r="F52" s="94">
        <f t="shared" si="8"/>
        <v>0</v>
      </c>
      <c r="G52" s="341">
        <f>IF(ABS(PRRAS!D218-SUM(PRRAS!D724:D730))&gt;1,1,0)</f>
        <v>0</v>
      </c>
      <c r="H52" s="341">
        <f>IF(ABS(PRRAS!E218-SUM(PRRAS!E724:E730))&gt;1,1,0)</f>
        <v>0</v>
      </c>
      <c r="I52" s="335"/>
      <c r="J52" s="335"/>
      <c r="K52" s="335"/>
      <c r="L52" s="335"/>
      <c r="M52" s="335"/>
      <c r="N52" s="335"/>
      <c r="O52" s="335"/>
      <c r="P52" s="335"/>
    </row>
    <row r="53" spans="1:16" ht="20.100000000000001" customHeight="1" x14ac:dyDescent="0.2">
      <c r="A53" s="212">
        <f t="shared" si="7"/>
        <v>46</v>
      </c>
      <c r="B53" s="199" t="str">
        <f t="shared" si="5"/>
        <v>Ispravna</v>
      </c>
      <c r="C53" s="221" t="s">
        <v>2100</v>
      </c>
      <c r="D53" s="342">
        <v>151</v>
      </c>
      <c r="E53" s="196" t="str">
        <f t="shared" si="6"/>
        <v>AOP 717 je samo dio AOP-a 212 i mora biti manji ili jednak njemu u oba stupca podataka</v>
      </c>
      <c r="F53" s="94">
        <f t="shared" ref="F53:F86" si="9">MAX(G53:J53)</f>
        <v>0</v>
      </c>
      <c r="G53" s="341">
        <f>IF(PRRAS!D731&gt;PRRAS!D223,1,0)</f>
        <v>0</v>
      </c>
      <c r="H53" s="341">
        <f>IF(PRRAS!E731&gt;PRRAS!E223,1,0)</f>
        <v>0</v>
      </c>
      <c r="I53" s="335"/>
      <c r="J53" s="335"/>
      <c r="K53" s="335"/>
      <c r="L53" s="335"/>
      <c r="M53" s="335"/>
      <c r="N53" s="335"/>
      <c r="O53" s="335"/>
      <c r="P53" s="335"/>
    </row>
    <row r="54" spans="1:16" ht="20.100000000000001" customHeight="1" x14ac:dyDescent="0.2">
      <c r="A54" s="212">
        <f t="shared" si="7"/>
        <v>47</v>
      </c>
      <c r="B54" s="199" t="str">
        <f t="shared" si="5"/>
        <v>Ispravna</v>
      </c>
      <c r="C54" s="221" t="s">
        <v>2101</v>
      </c>
      <c r="D54" s="342">
        <v>151</v>
      </c>
      <c r="E54" s="196" t="str">
        <f t="shared" si="6"/>
        <v>AOP 220 mora biti jednak zbroju AOP-a: 718+719 u oba stupca podataka. Dopušteno je odstupanje od 1kn zbog zaokruživanja.</v>
      </c>
      <c r="F54" s="94">
        <f t="shared" si="9"/>
        <v>0</v>
      </c>
      <c r="G54" s="341">
        <f>IF(ABS(PRRAS!D231-PRRAS!D732-PRRAS!D733)&gt;1,1,0)</f>
        <v>0</v>
      </c>
      <c r="H54" s="341">
        <f>IF(ABS(PRRAS!E231-PRRAS!E732-PRRAS!E733)&gt;1,1,0)</f>
        <v>0</v>
      </c>
      <c r="I54" s="335"/>
      <c r="J54" s="335"/>
      <c r="K54" s="335"/>
      <c r="L54" s="335"/>
      <c r="M54" s="335"/>
      <c r="N54" s="335"/>
      <c r="O54" s="335"/>
      <c r="P54" s="335"/>
    </row>
    <row r="55" spans="1:16" ht="20.100000000000001" customHeight="1" x14ac:dyDescent="0.2">
      <c r="A55" s="212">
        <f t="shared" si="7"/>
        <v>48</v>
      </c>
      <c r="B55" s="199" t="str">
        <f t="shared" si="5"/>
        <v>Ispravna</v>
      </c>
      <c r="C55" s="221" t="s">
        <v>2131</v>
      </c>
      <c r="D55" s="342">
        <v>151</v>
      </c>
      <c r="E55" s="196" t="str">
        <f t="shared" si="6"/>
        <v>AOP 229 mora biti jednak zbroju AOP-a: 720 do 726 u oba stupca podataka. Dopušteno je odstupanje od 1kn zbog zaokruživanja.</v>
      </c>
      <c r="F55" s="94">
        <f t="shared" si="9"/>
        <v>0</v>
      </c>
      <c r="G55" s="341">
        <f>IF(ABS(PRRAS!D240-SUM(PRRAS!D734:D740))&gt;1,1,0)</f>
        <v>0</v>
      </c>
      <c r="H55" s="341">
        <f>IF(ABS(PRRAS!E240-SUM(PRRAS!E734:E740))&gt;1,1,0)</f>
        <v>0</v>
      </c>
      <c r="I55" s="335"/>
      <c r="J55" s="335"/>
      <c r="K55" s="335"/>
      <c r="L55" s="335"/>
      <c r="M55" s="335"/>
      <c r="N55" s="335"/>
      <c r="O55" s="335"/>
      <c r="P55" s="335"/>
    </row>
    <row r="56" spans="1:16" ht="20.100000000000001" customHeight="1" x14ac:dyDescent="0.2">
      <c r="A56" s="212">
        <f t="shared" si="7"/>
        <v>49</v>
      </c>
      <c r="B56" s="199" t="str">
        <f t="shared" si="5"/>
        <v>Ispravna</v>
      </c>
      <c r="C56" s="221" t="s">
        <v>2132</v>
      </c>
      <c r="D56" s="342">
        <v>151</v>
      </c>
      <c r="E56" s="196" t="str">
        <f t="shared" si="6"/>
        <v>AOP 230 mora biti jednak zbroju AOP-a: 727 do 733 u oba stupca podataka. Dopušteno je odstupanje od 1kn zbog zaokruživanja.</v>
      </c>
      <c r="F56" s="94">
        <f t="shared" si="9"/>
        <v>0</v>
      </c>
      <c r="G56" s="341">
        <f>IF(ABS(PRRAS!D241-SUM(PRRAS!D741:D747))&gt;1,1,0)</f>
        <v>0</v>
      </c>
      <c r="H56" s="341">
        <f>IF(ABS(PRRAS!E241-SUM(PRRAS!E741:E747))&gt;1,1,0)</f>
        <v>0</v>
      </c>
      <c r="I56" s="335"/>
      <c r="J56" s="335"/>
      <c r="K56" s="335"/>
      <c r="L56" s="335"/>
      <c r="M56" s="335"/>
      <c r="N56" s="335"/>
      <c r="O56" s="335"/>
      <c r="P56" s="335"/>
    </row>
    <row r="57" spans="1:16" ht="20.100000000000001" customHeight="1" x14ac:dyDescent="0.2">
      <c r="A57" s="212">
        <f t="shared" si="7"/>
        <v>50</v>
      </c>
      <c r="B57" s="199" t="str">
        <f t="shared" si="5"/>
        <v>Ispravna</v>
      </c>
      <c r="C57" s="221" t="s">
        <v>2133</v>
      </c>
      <c r="D57" s="342">
        <v>151</v>
      </c>
      <c r="E57" s="196" t="str">
        <f t="shared" si="6"/>
        <v>AOP 235 mora biti jednak zbroju AOP-a: 734 do 736 u oba stupca podataka. Dopušteno je odstupanje od 1kn zbog zaokruživanja.</v>
      </c>
      <c r="F57" s="94">
        <f t="shared" si="9"/>
        <v>0</v>
      </c>
      <c r="G57" s="341">
        <f>IF(ABS(PRRAS!D246-SUM(PRRAS!D748:D750))&gt;1,1,0)</f>
        <v>0</v>
      </c>
      <c r="H57" s="341">
        <f>IF(ABS(PRRAS!E246-SUM(PRRAS!E748:E750))&gt;1,1,0)</f>
        <v>0</v>
      </c>
      <c r="I57" s="335"/>
      <c r="J57" s="335"/>
      <c r="K57" s="335"/>
      <c r="L57" s="335"/>
      <c r="M57" s="335"/>
      <c r="N57" s="335"/>
      <c r="O57" s="335"/>
      <c r="P57" s="335"/>
    </row>
    <row r="58" spans="1:16" ht="20.100000000000001" customHeight="1" x14ac:dyDescent="0.2">
      <c r="A58" s="212">
        <f t="shared" si="7"/>
        <v>51</v>
      </c>
      <c r="B58" s="199" t="str">
        <f>IF(F58=1,"Pogreška","Ispravna")</f>
        <v>Ispravna</v>
      </c>
      <c r="C58" s="221" t="s">
        <v>1620</v>
      </c>
      <c r="D58" s="342">
        <v>151</v>
      </c>
      <c r="E58" s="196" t="str">
        <f>C58</f>
        <v>AOP 237 mora biti jednak zbroju AOP-a: 737 do 745 u oba stupca podataka. Dopušteno je odstupanje od 1kn zbog zaokruživanja.</v>
      </c>
      <c r="F58" s="94">
        <f>MAX(G58:J58)</f>
        <v>0</v>
      </c>
      <c r="G58" s="341">
        <f>IF(ABS(PRRAS!D248-SUM(PRRAS!D751:D759))&gt;1,1,0)</f>
        <v>0</v>
      </c>
      <c r="H58" s="341">
        <f>IF(ABS(PRRAS!E248-SUM(PRRAS!E751:E759))&gt;1,1,0)</f>
        <v>0</v>
      </c>
      <c r="I58" s="335"/>
      <c r="J58" s="335"/>
      <c r="K58" s="335"/>
      <c r="L58" s="335"/>
      <c r="M58" s="335"/>
      <c r="N58" s="335"/>
      <c r="O58" s="335"/>
      <c r="P58" s="335"/>
    </row>
    <row r="59" spans="1:16" ht="20.100000000000001" customHeight="1" x14ac:dyDescent="0.2">
      <c r="A59" s="212">
        <f t="shared" si="7"/>
        <v>52</v>
      </c>
      <c r="B59" s="199" t="str">
        <f>IF(F59=1,"Pogreška","Ispravna")</f>
        <v>Ispravna</v>
      </c>
      <c r="C59" s="221" t="s">
        <v>1621</v>
      </c>
      <c r="D59" s="342">
        <v>151</v>
      </c>
      <c r="E59" s="196" t="str">
        <f>C59</f>
        <v>AOP 238 mora biti jednak zbroju AOP-a: 746 do 754 u oba stupca podataka. Dopušteno je odstupanje od 1kn zbog zaokruživanja.</v>
      </c>
      <c r="F59" s="94">
        <f>MAX(G59:J59)</f>
        <v>0</v>
      </c>
      <c r="G59" s="341">
        <f>IF(ABS(PRRAS!D249-SUM(PRRAS!D760:D768))&gt;1,1,0)</f>
        <v>0</v>
      </c>
      <c r="H59" s="341">
        <f>IF(ABS(PRRAS!E249-SUM(PRRAS!E760:E768))&gt;1,1,0)</f>
        <v>0</v>
      </c>
      <c r="I59" s="335"/>
      <c r="J59" s="335"/>
      <c r="K59" s="335"/>
      <c r="L59" s="335"/>
      <c r="M59" s="335"/>
      <c r="N59" s="335"/>
      <c r="O59" s="335"/>
      <c r="P59" s="335"/>
    </row>
    <row r="60" spans="1:16" ht="20.100000000000001" customHeight="1" x14ac:dyDescent="0.2">
      <c r="A60" s="212">
        <f t="shared" si="7"/>
        <v>53</v>
      </c>
      <c r="B60" s="199" t="str">
        <f t="shared" ref="B60:B91" si="10">IF(F60=1,"Pogreška","Ispravna")</f>
        <v>Ispravna</v>
      </c>
      <c r="C60" s="221" t="s">
        <v>2134</v>
      </c>
      <c r="D60" s="342">
        <v>151</v>
      </c>
      <c r="E60" s="196" t="str">
        <f t="shared" si="6"/>
        <v>AOP 243 mora biti jednak zbroju AOP-a: 755 do 757 u oba stupca podataka. Dopušteno je odstupanje od 1kn zbog zaokruživanja.</v>
      </c>
      <c r="F60" s="94">
        <f t="shared" si="9"/>
        <v>0</v>
      </c>
      <c r="G60" s="341">
        <f>IF(ABS(PRRAS!D254-SUM(PRRAS!D769:D771))&gt;1,1,0)</f>
        <v>0</v>
      </c>
      <c r="H60" s="341">
        <f>IF(ABS(PRRAS!E254-SUM(PRRAS!E769:E771))&gt;1,1,0)</f>
        <v>0</v>
      </c>
      <c r="I60" s="335"/>
      <c r="J60" s="335"/>
      <c r="K60" s="335"/>
      <c r="L60" s="335"/>
      <c r="M60" s="335"/>
      <c r="N60" s="335"/>
      <c r="O60" s="335"/>
      <c r="P60" s="335"/>
    </row>
    <row r="61" spans="1:16" ht="20.100000000000001" customHeight="1" x14ac:dyDescent="0.2">
      <c r="A61" s="212">
        <f t="shared" si="7"/>
        <v>54</v>
      </c>
      <c r="B61" s="199" t="str">
        <f t="shared" si="10"/>
        <v>Ispravna</v>
      </c>
      <c r="C61" s="221" t="s">
        <v>2135</v>
      </c>
      <c r="D61" s="342">
        <v>151</v>
      </c>
      <c r="E61" s="196" t="str">
        <f>C61</f>
        <v>AOP 244 mora biti jednak zbroju AOP-a: 758 do 761 u oba stupca podataka. Dopušteno je odstupanje od 1kn zbog zaokruživanja.</v>
      </c>
      <c r="F61" s="94">
        <f>MAX(G61:J61)</f>
        <v>0</v>
      </c>
      <c r="G61" s="341">
        <f>IF(ABS(PRRAS!D255-SUM(PRRAS!D772:D775))&gt;1,1,0)</f>
        <v>0</v>
      </c>
      <c r="H61" s="341">
        <f>IF(ABS(PRRAS!E255-SUM(PRRAS!E772:E775))&gt;1,1,0)</f>
        <v>0</v>
      </c>
      <c r="I61" s="335"/>
      <c r="J61" s="335"/>
      <c r="K61" s="335"/>
      <c r="L61" s="335"/>
      <c r="M61" s="335"/>
      <c r="N61" s="335"/>
      <c r="O61" s="335"/>
      <c r="P61" s="335"/>
    </row>
    <row r="62" spans="1:16" ht="20.100000000000001" customHeight="1" x14ac:dyDescent="0.2">
      <c r="A62" s="212">
        <f t="shared" si="7"/>
        <v>55</v>
      </c>
      <c r="B62" s="199" t="str">
        <f t="shared" si="10"/>
        <v>Ispravna</v>
      </c>
      <c r="C62" s="221" t="s">
        <v>2136</v>
      </c>
      <c r="D62" s="342">
        <v>151</v>
      </c>
      <c r="E62" s="196" t="str">
        <f>C62</f>
        <v>AOP 246 mora biti jednak zbroju AOP-a: 762 do 770 u oba stupca podataka. Dopušteno je odstupanje od 1kn zbog zaokruživanja.</v>
      </c>
      <c r="F62" s="94">
        <f>MAX(G62:J62)</f>
        <v>0</v>
      </c>
      <c r="G62" s="341">
        <f>IF(ABS(PRRAS!D257-SUM(PRRAS!D776:D784))&gt;1,1,0)</f>
        <v>0</v>
      </c>
      <c r="H62" s="341">
        <f>IF(ABS(PRRAS!E257-SUM(PRRAS!E776:E784))&gt;1,1,0)</f>
        <v>0</v>
      </c>
      <c r="I62" s="335"/>
      <c r="J62" s="335"/>
      <c r="K62" s="335"/>
      <c r="L62" s="335"/>
      <c r="M62" s="335"/>
      <c r="N62" s="335"/>
      <c r="O62" s="335"/>
      <c r="P62" s="335"/>
    </row>
    <row r="63" spans="1:16" ht="20.100000000000001" customHeight="1" x14ac:dyDescent="0.2">
      <c r="A63" s="212">
        <f t="shared" si="7"/>
        <v>56</v>
      </c>
      <c r="B63" s="199" t="str">
        <f t="shared" si="10"/>
        <v>Ispravna</v>
      </c>
      <c r="C63" s="221" t="s">
        <v>2137</v>
      </c>
      <c r="D63" s="342">
        <v>151</v>
      </c>
      <c r="E63" s="196" t="str">
        <f>C63</f>
        <v>AOP 247 mora biti jednak zbroju AOP-a: 771 do 775 u oba stupca podataka. Dopušteno je odstupanje od 1kn zbog zaokruživanja.</v>
      </c>
      <c r="F63" s="94">
        <f>MAX(G63:J63)</f>
        <v>0</v>
      </c>
      <c r="G63" s="341">
        <f>IF(ABS(PRRAS!D258-SUM(PRRAS!D785:D789))&gt;1,1,0)</f>
        <v>0</v>
      </c>
      <c r="H63" s="341">
        <f>IF(ABS(PRRAS!E258-SUM(PRRAS!E785:E789))&gt;1,1,0)</f>
        <v>0</v>
      </c>
      <c r="I63" s="335"/>
      <c r="J63" s="335"/>
      <c r="K63" s="335"/>
      <c r="L63" s="335"/>
      <c r="M63" s="335"/>
      <c r="N63" s="335"/>
      <c r="O63" s="335"/>
      <c r="P63" s="335"/>
    </row>
    <row r="64" spans="1:16" ht="20.100000000000001" customHeight="1" x14ac:dyDescent="0.2">
      <c r="A64" s="212">
        <f t="shared" si="7"/>
        <v>57</v>
      </c>
      <c r="B64" s="199" t="str">
        <f t="shared" si="10"/>
        <v>Ispravna</v>
      </c>
      <c r="C64" s="221" t="s">
        <v>2138</v>
      </c>
      <c r="D64" s="342">
        <v>151</v>
      </c>
      <c r="E64" s="196" t="str">
        <f t="shared" ref="E64:E125" si="11">C64</f>
        <v>AOP 776 je samo dio AOP-a 250 i mora biti manji ili jednak njemu u oba stupca podataka</v>
      </c>
      <c r="F64" s="94">
        <f t="shared" si="9"/>
        <v>0</v>
      </c>
      <c r="G64" s="341">
        <f>IF(PRRAS!D790&gt;PRRAS!D261,1,0)</f>
        <v>0</v>
      </c>
      <c r="H64" s="341">
        <f>IF(PRRAS!E790&gt;PRRAS!E261,1,0)</f>
        <v>0</v>
      </c>
      <c r="I64" s="335"/>
      <c r="J64" s="335"/>
      <c r="K64" s="335"/>
      <c r="L64" s="335"/>
      <c r="M64" s="335"/>
      <c r="N64" s="335"/>
      <c r="O64" s="335"/>
      <c r="P64" s="335"/>
    </row>
    <row r="65" spans="1:16" ht="20.100000000000001" customHeight="1" x14ac:dyDescent="0.2">
      <c r="A65" s="212">
        <f t="shared" si="7"/>
        <v>58</v>
      </c>
      <c r="B65" s="199" t="str">
        <f t="shared" si="10"/>
        <v>Ispravna</v>
      </c>
      <c r="C65" s="221" t="s">
        <v>2139</v>
      </c>
      <c r="D65" s="342">
        <v>151</v>
      </c>
      <c r="E65" s="196" t="str">
        <f t="shared" si="11"/>
        <v>AOP 265 mora biti jednak zbroju AOP-a: 777 do 780 u oba stupca podataka. Dopušteno je odstupanje od 1kn zbog zaokruživanja.</v>
      </c>
      <c r="F65" s="94">
        <f t="shared" si="9"/>
        <v>0</v>
      </c>
      <c r="G65" s="341">
        <f>IF(ABS(PRRAS!D276-SUM(PRRAS!D791:D794))&gt;1,1,0)</f>
        <v>0</v>
      </c>
      <c r="H65" s="341">
        <f>IF(ABS(PRRAS!E276-SUM(PRRAS!E791:E794))&gt;1,1,0)</f>
        <v>0</v>
      </c>
      <c r="I65" s="335"/>
      <c r="J65" s="335"/>
      <c r="K65" s="335"/>
      <c r="L65" s="335"/>
      <c r="M65" s="335"/>
      <c r="N65" s="335"/>
      <c r="O65" s="335"/>
      <c r="P65" s="335"/>
    </row>
    <row r="66" spans="1:16" ht="20.100000000000001" customHeight="1" x14ac:dyDescent="0.2">
      <c r="A66" s="212">
        <f t="shared" si="7"/>
        <v>59</v>
      </c>
      <c r="B66" s="199" t="str">
        <f t="shared" si="10"/>
        <v>Ispravna</v>
      </c>
      <c r="C66" s="221" t="s">
        <v>2140</v>
      </c>
      <c r="D66" s="342">
        <v>151</v>
      </c>
      <c r="E66" s="196" t="str">
        <f t="shared" si="11"/>
        <v>AOP 266 mora biti jednak zbroju AOP-a: 781 do 784 u oba stupca podataka. Dopušteno je odstupanje od 1kn zbog zaokruživanja.</v>
      </c>
      <c r="F66" s="94">
        <f t="shared" si="9"/>
        <v>0</v>
      </c>
      <c r="G66" s="341">
        <f>IF(ABS(PRRAS!D277-SUM(PRRAS!D795:D798))&gt;1,1,0)</f>
        <v>0</v>
      </c>
      <c r="H66" s="341">
        <f>IF(ABS(PRRAS!E277-SUM(PRRAS!E795:E798))&gt;1,1,0)</f>
        <v>0</v>
      </c>
      <c r="I66" s="335"/>
      <c r="J66" s="335"/>
      <c r="K66" s="335"/>
      <c r="L66" s="335"/>
      <c r="M66" s="335"/>
      <c r="N66" s="335"/>
      <c r="O66" s="335"/>
      <c r="P66" s="335"/>
    </row>
    <row r="67" spans="1:16" ht="20.100000000000001" customHeight="1" x14ac:dyDescent="0.2">
      <c r="A67" s="212">
        <f t="shared" si="7"/>
        <v>60</v>
      </c>
      <c r="B67" s="199" t="str">
        <f t="shared" si="10"/>
        <v>Ispravna</v>
      </c>
      <c r="C67" s="221" t="s">
        <v>2141</v>
      </c>
      <c r="D67" s="342">
        <v>151</v>
      </c>
      <c r="E67" s="196" t="str">
        <f t="shared" si="11"/>
        <v>AOP 267 mora biti jednak zbroju AOP-a: 785+786 u oba stupca podataka. Dopušteno je odstupanje od 1kn zbog zaokruživanja.</v>
      </c>
      <c r="F67" s="94">
        <f t="shared" si="9"/>
        <v>0</v>
      </c>
      <c r="G67" s="341">
        <f>IF(ABS(PRRAS!D278-SUM(PRRAS!D799:D800))&gt;1,1,0)</f>
        <v>0</v>
      </c>
      <c r="H67" s="341">
        <f>IF(ABS(PRRAS!E278-SUM(PRRAS!E799:E800))&gt;1,1,0)</f>
        <v>0</v>
      </c>
      <c r="I67" s="335"/>
      <c r="J67" s="335"/>
      <c r="K67" s="335"/>
      <c r="L67" s="335"/>
      <c r="M67" s="335"/>
      <c r="N67" s="335"/>
      <c r="O67" s="335"/>
      <c r="P67" s="335"/>
    </row>
    <row r="68" spans="1:16" ht="20.100000000000001" customHeight="1" x14ac:dyDescent="0.2">
      <c r="A68" s="212">
        <f t="shared" si="7"/>
        <v>61</v>
      </c>
      <c r="B68" s="199" t="str">
        <f t="shared" si="10"/>
        <v>Ispravna</v>
      </c>
      <c r="C68" s="221" t="s">
        <v>3146</v>
      </c>
      <c r="D68" s="342">
        <v>151</v>
      </c>
      <c r="E68" s="196" t="str">
        <f t="shared" si="11"/>
        <v>Zbroj AOP-a: 788+789 je samo dio AOP-a 416 i mora biti manji ili jednak njemu u oba stupca podataka</v>
      </c>
      <c r="F68" s="94">
        <f t="shared" si="9"/>
        <v>0</v>
      </c>
      <c r="G68" s="341">
        <f>IF(PRRAS!D802+PRRAS!D803&gt;PRRAS!D429,1,0)</f>
        <v>0</v>
      </c>
      <c r="H68" s="341">
        <f>IF(PRRAS!E802+PRRAS!E803&gt;PRRAS!E429,1,0)</f>
        <v>0</v>
      </c>
      <c r="I68" s="335"/>
      <c r="J68" s="335"/>
      <c r="K68" s="335"/>
      <c r="L68" s="335"/>
      <c r="M68" s="335"/>
      <c r="N68" s="335"/>
      <c r="O68" s="335"/>
      <c r="P68" s="335"/>
    </row>
    <row r="69" spans="1:16" ht="20.100000000000001" customHeight="1" x14ac:dyDescent="0.2">
      <c r="A69" s="212">
        <f t="shared" si="7"/>
        <v>62</v>
      </c>
      <c r="B69" s="199" t="str">
        <f t="shared" si="10"/>
        <v>Ispravna</v>
      </c>
      <c r="C69" s="221" t="s">
        <v>3147</v>
      </c>
      <c r="D69" s="342">
        <v>151</v>
      </c>
      <c r="E69" s="196" t="str">
        <f t="shared" si="11"/>
        <v>Zbroj AOP-a: 790+791 je samo dio AOP-a 419 i mora biti manji ili jednak njemu u oba stupca podataka</v>
      </c>
      <c r="F69" s="94">
        <f t="shared" si="9"/>
        <v>0</v>
      </c>
      <c r="G69" s="341">
        <f>IF(PRRAS!D804+PRRAS!D805&gt;PRRAS!D432,1,0)</f>
        <v>0</v>
      </c>
      <c r="H69" s="341">
        <f>IF(PRRAS!E804+PRRAS!E805&gt;PRRAS!E432,1,0)</f>
        <v>0</v>
      </c>
      <c r="I69" s="335"/>
      <c r="J69" s="335"/>
      <c r="K69" s="335"/>
      <c r="L69" s="335"/>
      <c r="M69" s="335"/>
      <c r="N69" s="335"/>
      <c r="O69" s="335"/>
      <c r="P69" s="335"/>
    </row>
    <row r="70" spans="1:16" ht="20.100000000000001" customHeight="1" x14ac:dyDescent="0.2">
      <c r="A70" s="212">
        <f t="shared" si="7"/>
        <v>63</v>
      </c>
      <c r="B70" s="199" t="str">
        <f t="shared" si="10"/>
        <v>Ispravna</v>
      </c>
      <c r="C70" s="221" t="s">
        <v>3148</v>
      </c>
      <c r="D70" s="342">
        <v>151</v>
      </c>
      <c r="E70" s="196" t="str">
        <f t="shared" si="11"/>
        <v>Zbroj AOP-a: 792+793 je samo dio AOP-a 420 i mora biti manji ili jednak njemu u oba stupca podataka</v>
      </c>
      <c r="F70" s="94">
        <f t="shared" si="9"/>
        <v>0</v>
      </c>
      <c r="G70" s="341">
        <f>IF(PRRAS!D806+PRRAS!D807&gt;PRRAS!D433,1,0)</f>
        <v>0</v>
      </c>
      <c r="H70" s="341">
        <f>IF(PRRAS!E806+PRRAS!E807&gt;PRRAS!E433,1,0)</f>
        <v>0</v>
      </c>
      <c r="I70" s="335"/>
      <c r="J70" s="335"/>
      <c r="K70" s="335"/>
      <c r="L70" s="335"/>
      <c r="M70" s="335"/>
      <c r="N70" s="335"/>
      <c r="O70" s="335"/>
      <c r="P70" s="335"/>
    </row>
    <row r="71" spans="1:16" ht="20.100000000000001" customHeight="1" x14ac:dyDescent="0.2">
      <c r="A71" s="212">
        <f t="shared" si="7"/>
        <v>64</v>
      </c>
      <c r="B71" s="199" t="str">
        <f t="shared" si="10"/>
        <v>Ispravna</v>
      </c>
      <c r="C71" s="221" t="s">
        <v>3149</v>
      </c>
      <c r="D71" s="342">
        <v>151</v>
      </c>
      <c r="E71" s="196" t="str">
        <f t="shared" si="11"/>
        <v>Zbroj AOP-a: 794+795 je samo dio AOP-a 421 i mora biti manji ili jednak njemu u oba stupca podataka</v>
      </c>
      <c r="F71" s="94">
        <f t="shared" si="9"/>
        <v>0</v>
      </c>
      <c r="G71" s="341">
        <f>IF(PRRAS!D808+PRRAS!D809&gt;PRRAS!D434,1,0)</f>
        <v>0</v>
      </c>
      <c r="H71" s="341">
        <f>IF(PRRAS!E808+PRRAS!E809&gt;PRRAS!E434,1,0)</f>
        <v>0</v>
      </c>
      <c r="I71" s="335"/>
      <c r="J71" s="335"/>
      <c r="K71" s="335"/>
      <c r="L71" s="335"/>
      <c r="M71" s="335"/>
      <c r="N71" s="335"/>
      <c r="O71" s="335"/>
      <c r="P71" s="335"/>
    </row>
    <row r="72" spans="1:16" ht="20.100000000000001" customHeight="1" x14ac:dyDescent="0.2">
      <c r="A72" s="212">
        <f t="shared" si="7"/>
        <v>65</v>
      </c>
      <c r="B72" s="199" t="str">
        <f t="shared" si="10"/>
        <v>Ispravna</v>
      </c>
      <c r="C72" s="221" t="s">
        <v>3366</v>
      </c>
      <c r="D72" s="342">
        <v>151</v>
      </c>
      <c r="E72" s="196" t="str">
        <f t="shared" si="11"/>
        <v>AOP 423 mora biti jednak zbroju AOP-a 796 do 798 u oba stupca podataka. Dopušteno je odstupanje od 1 kn zbog zaokruživanja</v>
      </c>
      <c r="F72" s="94">
        <f t="shared" si="9"/>
        <v>0</v>
      </c>
      <c r="G72" s="341">
        <f>IF(ABS(PRRAS!D436-SUM(PRRAS!D810:D812))&gt;1,1,0)</f>
        <v>0</v>
      </c>
      <c r="H72" s="341">
        <f>IF(ABS(PRRAS!E436-SUM(PRRAS!E810:E812))&gt;1,1,0)</f>
        <v>0</v>
      </c>
      <c r="I72" s="335"/>
      <c r="J72" s="335"/>
      <c r="K72" s="335"/>
      <c r="L72" s="335"/>
      <c r="M72" s="335"/>
      <c r="N72" s="335"/>
      <c r="O72" s="335"/>
      <c r="P72" s="335"/>
    </row>
    <row r="73" spans="1:16" ht="20.100000000000001" customHeight="1" x14ac:dyDescent="0.2">
      <c r="A73" s="212">
        <f t="shared" si="7"/>
        <v>66</v>
      </c>
      <c r="B73" s="199" t="str">
        <f t="shared" si="10"/>
        <v>Ispravna</v>
      </c>
      <c r="C73" s="221" t="s">
        <v>3150</v>
      </c>
      <c r="D73" s="342">
        <v>151</v>
      </c>
      <c r="E73" s="196" t="str">
        <f t="shared" si="11"/>
        <v>Zbroj AOP-a: 799+800 je samo dio AOP-a 425 i mora biti manji ili jednak njemu u oba stupca podataka</v>
      </c>
      <c r="F73" s="94">
        <f t="shared" si="9"/>
        <v>0</v>
      </c>
      <c r="G73" s="341">
        <f>IF(PRRAS!D813+PRRAS!D814&gt;PRRAS!D438,1,0)</f>
        <v>0</v>
      </c>
      <c r="H73" s="341">
        <f>IF(PRRAS!E813+PRRAS!E814&gt;PRRAS!E438,1,0)</f>
        <v>0</v>
      </c>
      <c r="I73" s="335"/>
      <c r="J73" s="335"/>
      <c r="K73" s="335"/>
      <c r="L73" s="335"/>
      <c r="M73" s="335"/>
      <c r="N73" s="335"/>
      <c r="O73" s="335"/>
      <c r="P73" s="335"/>
    </row>
    <row r="74" spans="1:16" ht="20.100000000000001" customHeight="1" x14ac:dyDescent="0.2">
      <c r="A74" s="212">
        <f t="shared" si="7"/>
        <v>67</v>
      </c>
      <c r="B74" s="199" t="str">
        <f t="shared" si="10"/>
        <v>Ispravna</v>
      </c>
      <c r="C74" s="221" t="s">
        <v>3151</v>
      </c>
      <c r="D74" s="342">
        <v>151</v>
      </c>
      <c r="E74" s="196" t="str">
        <f t="shared" si="11"/>
        <v>Zbroj AOP-a: 801+802 je samo dio AOP-a 426 i mora biti manji ili jednak njemu u oba stupca podataka</v>
      </c>
      <c r="F74" s="94">
        <f t="shared" si="9"/>
        <v>0</v>
      </c>
      <c r="G74" s="341">
        <f>IF(PRRAS!D815+PRRAS!D816&gt;PRRAS!D439,1,0)</f>
        <v>0</v>
      </c>
      <c r="H74" s="341">
        <f>IF(PRRAS!E815+PRRAS!E816&gt;PRRAS!E439,1,0)</f>
        <v>0</v>
      </c>
      <c r="I74" s="335"/>
      <c r="J74" s="335"/>
      <c r="K74" s="335"/>
      <c r="L74" s="335"/>
      <c r="M74" s="335"/>
      <c r="N74" s="335"/>
      <c r="O74" s="335"/>
      <c r="P74" s="335"/>
    </row>
    <row r="75" spans="1:16" ht="20.100000000000001" customHeight="1" x14ac:dyDescent="0.2">
      <c r="A75" s="212">
        <f t="shared" si="7"/>
        <v>68</v>
      </c>
      <c r="B75" s="199" t="str">
        <f t="shared" si="10"/>
        <v>Ispravna</v>
      </c>
      <c r="C75" s="221" t="s">
        <v>1250</v>
      </c>
      <c r="D75" s="342">
        <v>151</v>
      </c>
      <c r="E75" s="196" t="str">
        <f t="shared" si="11"/>
        <v>Zbroj AOP-a: 803+804 je samo dio AOP-a 427 i mora biti manji ili jednak njemu u oba stupca podataka</v>
      </c>
      <c r="F75" s="94">
        <f t="shared" si="9"/>
        <v>0</v>
      </c>
      <c r="G75" s="341">
        <f>IF(PRRAS!D817+PRRAS!D818&gt;PRRAS!D440,1,0)</f>
        <v>0</v>
      </c>
      <c r="H75" s="341">
        <f>IF(PRRAS!E817+PRRAS!E818&gt;PRRAS!E440,1,0)</f>
        <v>0</v>
      </c>
      <c r="I75" s="335"/>
      <c r="J75" s="335"/>
      <c r="K75" s="335"/>
      <c r="L75" s="335"/>
      <c r="M75" s="335"/>
      <c r="N75" s="335"/>
      <c r="O75" s="335"/>
      <c r="P75" s="335"/>
    </row>
    <row r="76" spans="1:16" ht="20.100000000000001" customHeight="1" x14ac:dyDescent="0.2">
      <c r="A76" s="212">
        <f t="shared" si="7"/>
        <v>69</v>
      </c>
      <c r="B76" s="199" t="str">
        <f t="shared" si="10"/>
        <v>Ispravna</v>
      </c>
      <c r="C76" s="221" t="s">
        <v>1251</v>
      </c>
      <c r="D76" s="342">
        <v>151</v>
      </c>
      <c r="E76" s="196" t="str">
        <f t="shared" si="11"/>
        <v>AOP 432 mora biti jednak zbroju AOP-a: 805 do 807 u oba stupca podataka. Dopušteno je odstupanje od 1 kn zbog zaokruživanja</v>
      </c>
      <c r="F76" s="94">
        <f t="shared" si="9"/>
        <v>0</v>
      </c>
      <c r="G76" s="341">
        <f>IF(ABS(PRRAS!D445-SUM(PRRAS!D819:D821))&gt;1,1,0)</f>
        <v>0</v>
      </c>
      <c r="H76" s="341">
        <f>IF(ABS(PRRAS!E445-SUM(PRRAS!E819:E821))&gt;1,1,0)</f>
        <v>0</v>
      </c>
      <c r="I76" s="335"/>
      <c r="J76" s="335"/>
      <c r="K76" s="335"/>
      <c r="L76" s="335"/>
      <c r="M76" s="335"/>
      <c r="N76" s="335"/>
      <c r="O76" s="335"/>
      <c r="P76" s="335"/>
    </row>
    <row r="77" spans="1:16" ht="20.100000000000001" customHeight="1" x14ac:dyDescent="0.2">
      <c r="A77" s="212">
        <f t="shared" si="7"/>
        <v>70</v>
      </c>
      <c r="B77" s="199" t="str">
        <f t="shared" si="10"/>
        <v>Ispravna</v>
      </c>
      <c r="C77" s="221" t="s">
        <v>0</v>
      </c>
      <c r="D77" s="342">
        <v>151</v>
      </c>
      <c r="E77" s="196" t="str">
        <f t="shared" si="11"/>
        <v>AOP 433 mora biti jednak zbroju AOP-a: 808 do 810 u oba stupca podataka. Dopušteno je odstupanje od 1 kn zbog zaokruživanja</v>
      </c>
      <c r="F77" s="94">
        <f t="shared" si="9"/>
        <v>0</v>
      </c>
      <c r="G77" s="341">
        <f>IF(ABS(PRRAS!D446-SUM(PRRAS!D822:D824))&gt;1,1,0)</f>
        <v>0</v>
      </c>
      <c r="H77" s="341">
        <f>IF(ABS(PRRAS!E446-SUM(PRRAS!E822:E824))&gt;1,1,0)</f>
        <v>0</v>
      </c>
      <c r="I77" s="335"/>
      <c r="J77" s="335"/>
      <c r="K77" s="335"/>
      <c r="L77" s="335"/>
      <c r="M77" s="335"/>
      <c r="N77" s="335"/>
      <c r="O77" s="335"/>
      <c r="P77" s="335"/>
    </row>
    <row r="78" spans="1:16" ht="20.100000000000001" customHeight="1" x14ac:dyDescent="0.2">
      <c r="A78" s="212">
        <f t="shared" si="7"/>
        <v>71</v>
      </c>
      <c r="B78" s="199" t="str">
        <f t="shared" si="10"/>
        <v>Ispravna</v>
      </c>
      <c r="C78" s="221" t="s">
        <v>3688</v>
      </c>
      <c r="D78" s="342">
        <v>151</v>
      </c>
      <c r="E78" s="196" t="str">
        <f t="shared" si="11"/>
        <v>AOP 437 mora biti jednak zbroju AOP-a: 811+812 u oba stupca podataka. Dopušteno je odstupanje od 1 kn zbog zaokruživanja</v>
      </c>
      <c r="F78" s="94">
        <f t="shared" si="9"/>
        <v>0</v>
      </c>
      <c r="G78" s="341">
        <f>IF(ABS(PRRAS!D450-SUM(PRRAS!D825:D826))&gt;1,1,0)</f>
        <v>0</v>
      </c>
      <c r="H78" s="341">
        <f>IF(ABS(PRRAS!E450-SUM(PRRAS!E825:E826))&gt;1,1,0)</f>
        <v>0</v>
      </c>
      <c r="I78" s="335"/>
      <c r="J78" s="335"/>
      <c r="K78" s="335"/>
      <c r="L78" s="335"/>
      <c r="M78" s="335"/>
      <c r="N78" s="335"/>
      <c r="O78" s="335"/>
      <c r="P78" s="335"/>
    </row>
    <row r="79" spans="1:16" ht="20.100000000000001" customHeight="1" x14ac:dyDescent="0.2">
      <c r="A79" s="212">
        <f t="shared" si="7"/>
        <v>72</v>
      </c>
      <c r="B79" s="199" t="str">
        <f t="shared" si="10"/>
        <v>Ispravna</v>
      </c>
      <c r="C79" s="221" t="s">
        <v>3689</v>
      </c>
      <c r="D79" s="342">
        <v>151</v>
      </c>
      <c r="E79" s="196" t="str">
        <f t="shared" si="11"/>
        <v>AOP 438 mora biti jednak zbroju AOP-a: 813 do 815 u oba stupca podataka. Dopušteno je odstupanje od 1 kn zbog zaokruživanja</v>
      </c>
      <c r="F79" s="94">
        <f t="shared" si="9"/>
        <v>0</v>
      </c>
      <c r="G79" s="341">
        <f>IF(ABS(PRRAS!D451-SUM(PRRAS!D827:D829))&gt;1,1,0)</f>
        <v>0</v>
      </c>
      <c r="H79" s="341">
        <f>IF(ABS(PRRAS!E451-SUM(PRRAS!E827:E829))&gt;1,1,0)</f>
        <v>0</v>
      </c>
      <c r="I79" s="335"/>
      <c r="J79" s="335"/>
      <c r="K79" s="335"/>
      <c r="L79" s="335"/>
      <c r="M79" s="335"/>
      <c r="N79" s="335"/>
      <c r="O79" s="335"/>
      <c r="P79" s="335"/>
    </row>
    <row r="80" spans="1:16" ht="20.100000000000001" customHeight="1" x14ac:dyDescent="0.2">
      <c r="A80" s="212">
        <f t="shared" si="7"/>
        <v>73</v>
      </c>
      <c r="B80" s="199" t="str">
        <f t="shared" si="10"/>
        <v>Ispravna</v>
      </c>
      <c r="C80" s="221" t="s">
        <v>3690</v>
      </c>
      <c r="D80" s="342">
        <v>151</v>
      </c>
      <c r="E80" s="196" t="str">
        <f t="shared" si="11"/>
        <v>AOP 439 mora biti jednak zbroju AOP-a: 816 do 818 u oba stupca podataka. Dopušteno je odstupanje od 1 kn zbog zaokruživanja</v>
      </c>
      <c r="F80" s="94">
        <f t="shared" si="9"/>
        <v>0</v>
      </c>
      <c r="G80" s="341">
        <f>IF(ABS(PRRAS!D452-SUM(PRRAS!D830:D832))&gt;1,1,0)</f>
        <v>0</v>
      </c>
      <c r="H80" s="341">
        <f>IF(ABS(PRRAS!E452-SUM(PRRAS!E830:E832))&gt;1,1,0)</f>
        <v>0</v>
      </c>
      <c r="I80" s="335"/>
      <c r="J80" s="335"/>
      <c r="K80" s="335"/>
      <c r="L80" s="335"/>
      <c r="M80" s="335"/>
      <c r="N80" s="335"/>
      <c r="O80" s="335"/>
      <c r="P80" s="335"/>
    </row>
    <row r="81" spans="1:16" ht="20.100000000000001" customHeight="1" x14ac:dyDescent="0.2">
      <c r="A81" s="212">
        <f t="shared" si="7"/>
        <v>74</v>
      </c>
      <c r="B81" s="199" t="str">
        <f t="shared" si="10"/>
        <v>Ispravna</v>
      </c>
      <c r="C81" s="221" t="s">
        <v>2157</v>
      </c>
      <c r="D81" s="342">
        <v>151</v>
      </c>
      <c r="E81" s="196" t="str">
        <f t="shared" si="11"/>
        <v>AOP 440 mora biti jednak zbroju AOP-a: 819 do 821 u oba stupca podataka. Dopušteno je odstupanje od 1 kn zbog zaokruživanja</v>
      </c>
      <c r="F81" s="94">
        <f t="shared" si="9"/>
        <v>0</v>
      </c>
      <c r="G81" s="341">
        <f>IF(ABS(PRRAS!D453-SUM(PRRAS!D833:D835))&gt;1,1,0)</f>
        <v>0</v>
      </c>
      <c r="H81" s="341">
        <f>IF(ABS(PRRAS!E453-SUM(PRRAS!E833:E835))&gt;1,1,0)</f>
        <v>0</v>
      </c>
      <c r="I81" s="335"/>
      <c r="J81" s="335"/>
      <c r="K81" s="335"/>
      <c r="L81" s="335"/>
      <c r="M81" s="335"/>
      <c r="N81" s="335"/>
      <c r="O81" s="335"/>
      <c r="P81" s="335"/>
    </row>
    <row r="82" spans="1:16" ht="20.100000000000001" customHeight="1" x14ac:dyDescent="0.2">
      <c r="A82" s="212">
        <f t="shared" si="7"/>
        <v>75</v>
      </c>
      <c r="B82" s="199" t="str">
        <f t="shared" si="10"/>
        <v>Ispravna</v>
      </c>
      <c r="C82" s="221" t="s">
        <v>1418</v>
      </c>
      <c r="D82" s="342">
        <v>151</v>
      </c>
      <c r="E82" s="196" t="str">
        <f t="shared" si="11"/>
        <v>AOP 441 mora biti jednak zbroju AOP-a: 822 do 824 u oba stupca podataka. Dopušteno je odstupanje od 1 kn zbog zaokruživanja</v>
      </c>
      <c r="F82" s="94">
        <f t="shared" si="9"/>
        <v>0</v>
      </c>
      <c r="G82" s="341">
        <f>IF(ABS(PRRAS!D454-SUM(PRRAS!D836:D838))&gt;1,1,0)</f>
        <v>0</v>
      </c>
      <c r="H82" s="341">
        <f>IF(ABS(PRRAS!E454-SUM(PRRAS!E836:E838))&gt;1,1,0)</f>
        <v>0</v>
      </c>
      <c r="I82" s="335"/>
      <c r="J82" s="335"/>
      <c r="K82" s="335"/>
      <c r="L82" s="335"/>
      <c r="M82" s="335"/>
      <c r="N82" s="335"/>
      <c r="O82" s="335"/>
      <c r="P82" s="335"/>
    </row>
    <row r="83" spans="1:16" ht="20.100000000000001" customHeight="1" x14ac:dyDescent="0.2">
      <c r="A83" s="212">
        <f t="shared" si="7"/>
        <v>76</v>
      </c>
      <c r="B83" s="199" t="str">
        <f t="shared" si="10"/>
        <v>Ispravna</v>
      </c>
      <c r="C83" s="221" t="s">
        <v>1419</v>
      </c>
      <c r="D83" s="342">
        <v>151</v>
      </c>
      <c r="E83" s="196" t="str">
        <f t="shared" si="11"/>
        <v>AOP 442 mora biti jednak zbroju AOP-a: 825 do 827 u oba stupca podataka. Dopušteno je odstupanje od 1 kn zbog zaokruživanja</v>
      </c>
      <c r="F83" s="94">
        <f t="shared" si="9"/>
        <v>0</v>
      </c>
      <c r="G83" s="341">
        <f>IF(ABS(PRRAS!D455-SUM(PRRAS!D839:D841))&gt;1,1,0)</f>
        <v>0</v>
      </c>
      <c r="H83" s="341">
        <f>IF(ABS(PRRAS!E455-SUM(PRRAS!E839:E841))&gt;1,1,0)</f>
        <v>0</v>
      </c>
      <c r="I83" s="335"/>
      <c r="J83" s="335"/>
      <c r="K83" s="335"/>
      <c r="L83" s="335"/>
      <c r="M83" s="335"/>
      <c r="N83" s="335"/>
      <c r="O83" s="335"/>
      <c r="P83" s="335"/>
    </row>
    <row r="84" spans="1:16" ht="20.100000000000001" customHeight="1" x14ac:dyDescent="0.2">
      <c r="A84" s="212">
        <f t="shared" si="7"/>
        <v>77</v>
      </c>
      <c r="B84" s="199" t="str">
        <f t="shared" si="10"/>
        <v>Ispravna</v>
      </c>
      <c r="C84" s="221" t="s">
        <v>1718</v>
      </c>
      <c r="D84" s="342">
        <v>151</v>
      </c>
      <c r="E84" s="196" t="str">
        <f t="shared" si="11"/>
        <v>AOP 443 mora biti jednak zbroju AOP-a: 828 do 830 u oba stupca podataka. Dopušteno je odstupanje od 1 kn zbog zaokruživanja</v>
      </c>
      <c r="F84" s="94">
        <f t="shared" si="9"/>
        <v>0</v>
      </c>
      <c r="G84" s="341">
        <f>IF(ABS(PRRAS!D456-SUM(PRRAS!D842:D844))&gt;1,1,0)</f>
        <v>0</v>
      </c>
      <c r="H84" s="341">
        <f>IF(ABS(PRRAS!E456-SUM(PRRAS!E842:E844))&gt;1,1,0)</f>
        <v>0</v>
      </c>
      <c r="I84" s="335"/>
      <c r="J84" s="335"/>
      <c r="K84" s="335"/>
      <c r="L84" s="335"/>
      <c r="M84" s="335"/>
      <c r="N84" s="335"/>
      <c r="O84" s="335"/>
      <c r="P84" s="335"/>
    </row>
    <row r="85" spans="1:16" ht="20.100000000000001" customHeight="1" x14ac:dyDescent="0.2">
      <c r="A85" s="212">
        <f t="shared" si="7"/>
        <v>78</v>
      </c>
      <c r="B85" s="199" t="str">
        <f t="shared" si="10"/>
        <v>Ispravna</v>
      </c>
      <c r="C85" s="221" t="s">
        <v>1719</v>
      </c>
      <c r="D85" s="342">
        <v>151</v>
      </c>
      <c r="E85" s="196" t="str">
        <f t="shared" si="11"/>
        <v>AOP 831 je samo dio AOP-a 459 i mora biti manji ili jednak njemu u oba stupca podataka</v>
      </c>
      <c r="F85" s="94">
        <f t="shared" si="9"/>
        <v>0</v>
      </c>
      <c r="G85" s="341">
        <f>IF(PRRAS!D845&gt;PRRAS!D472,1,0)</f>
        <v>0</v>
      </c>
      <c r="H85" s="341">
        <f>IF(PRRAS!E845&gt;PRRAS!E472,1,0)</f>
        <v>0</v>
      </c>
      <c r="I85" s="335"/>
      <c r="J85" s="335"/>
      <c r="K85" s="335"/>
      <c r="L85" s="335"/>
      <c r="M85" s="335"/>
      <c r="N85" s="335"/>
      <c r="O85" s="335"/>
      <c r="P85" s="335"/>
    </row>
    <row r="86" spans="1:16" ht="20.100000000000001" customHeight="1" x14ac:dyDescent="0.2">
      <c r="A86" s="212">
        <f t="shared" si="7"/>
        <v>79</v>
      </c>
      <c r="B86" s="199" t="str">
        <f t="shared" si="10"/>
        <v>Ispravna</v>
      </c>
      <c r="C86" s="221" t="s">
        <v>2857</v>
      </c>
      <c r="D86" s="342">
        <v>151</v>
      </c>
      <c r="E86" s="196" t="str">
        <f t="shared" si="11"/>
        <v>AOP 832 je samo dio AOP-a 476 i mora biti manji ili jednak njemu u oba stupca podataka</v>
      </c>
      <c r="F86" s="94">
        <f t="shared" si="9"/>
        <v>0</v>
      </c>
      <c r="G86" s="341">
        <f>IF(PRRAS!D846&gt;PRRAS!D489,1,0)</f>
        <v>0</v>
      </c>
      <c r="H86" s="341">
        <f>IF(PRRAS!E846&gt;PRRAS!E489,1,0)</f>
        <v>0</v>
      </c>
      <c r="I86" s="335"/>
      <c r="J86" s="335"/>
      <c r="K86" s="335"/>
      <c r="L86" s="335"/>
      <c r="M86" s="335"/>
      <c r="N86" s="335"/>
      <c r="O86" s="335"/>
      <c r="P86" s="335"/>
    </row>
    <row r="87" spans="1:16" ht="20.100000000000001" customHeight="1" x14ac:dyDescent="0.2">
      <c r="A87" s="212">
        <f t="shared" si="7"/>
        <v>80</v>
      </c>
      <c r="B87" s="199" t="str">
        <f t="shared" si="10"/>
        <v>Ispravna</v>
      </c>
      <c r="C87" s="221" t="s">
        <v>2858</v>
      </c>
      <c r="D87" s="342">
        <v>151</v>
      </c>
      <c r="E87" s="196" t="str">
        <f t="shared" si="11"/>
        <v>AOP 833 je samo dio AOP-a 477 i mora biti manji ili jednak njemu u oba stupca podataka</v>
      </c>
      <c r="F87" s="94">
        <f t="shared" ref="F87:F118" si="12">MAX(G87:J87)</f>
        <v>0</v>
      </c>
      <c r="G87" s="341">
        <f>IF(PRRAS!D847&gt;PRRAS!D490,1,0)</f>
        <v>0</v>
      </c>
      <c r="H87" s="341">
        <f>IF(PRRAS!E847&gt;PRRAS!E490,1,0)</f>
        <v>0</v>
      </c>
      <c r="I87" s="335"/>
      <c r="J87" s="335"/>
      <c r="K87" s="335"/>
      <c r="L87" s="335"/>
      <c r="M87" s="335"/>
      <c r="N87" s="335"/>
      <c r="O87" s="335"/>
      <c r="P87" s="335"/>
    </row>
    <row r="88" spans="1:16" ht="20.100000000000001" customHeight="1" x14ac:dyDescent="0.2">
      <c r="A88" s="212">
        <f t="shared" si="7"/>
        <v>81</v>
      </c>
      <c r="B88" s="199" t="str">
        <f t="shared" si="10"/>
        <v>Ispravna</v>
      </c>
      <c r="C88" s="221" t="s">
        <v>2859</v>
      </c>
      <c r="D88" s="342">
        <v>151</v>
      </c>
      <c r="E88" s="196" t="str">
        <f t="shared" si="11"/>
        <v>AOP 834 je samo dio AOP-a 478 i mora biti manji ili jednak njemu u oba stupca podataka</v>
      </c>
      <c r="F88" s="94">
        <f t="shared" si="12"/>
        <v>0</v>
      </c>
      <c r="G88" s="341">
        <f>IF(PRRAS!D848&gt;PRRAS!D491,1,0)</f>
        <v>0</v>
      </c>
      <c r="H88" s="341">
        <f>IF(PRRAS!E848&gt;PRRAS!E491,1,0)</f>
        <v>0</v>
      </c>
      <c r="I88" s="335"/>
      <c r="J88" s="335"/>
      <c r="K88" s="335"/>
      <c r="L88" s="335"/>
      <c r="M88" s="335"/>
      <c r="N88" s="335"/>
      <c r="O88" s="335"/>
      <c r="P88" s="335"/>
    </row>
    <row r="89" spans="1:16" ht="20.100000000000001" customHeight="1" x14ac:dyDescent="0.2">
      <c r="A89" s="212">
        <f t="shared" si="7"/>
        <v>82</v>
      </c>
      <c r="B89" s="199" t="str">
        <f t="shared" si="10"/>
        <v>Ispravna</v>
      </c>
      <c r="C89" s="221" t="s">
        <v>2860</v>
      </c>
      <c r="D89" s="342">
        <v>151</v>
      </c>
      <c r="E89" s="196" t="str">
        <f t="shared" si="11"/>
        <v>AOP 835 je samo dio AOP-a 479 i mora biti manji ili jednak njemu u oba stupca podataka</v>
      </c>
      <c r="F89" s="94">
        <f t="shared" si="12"/>
        <v>0</v>
      </c>
      <c r="G89" s="341">
        <f>IF(PRRAS!D849&gt;PRRAS!D492,1,0)</f>
        <v>0</v>
      </c>
      <c r="H89" s="341">
        <f>IF(PRRAS!E849&gt;PRRAS!E492,1,0)</f>
        <v>0</v>
      </c>
      <c r="I89" s="335"/>
      <c r="J89" s="335"/>
      <c r="K89" s="335"/>
      <c r="L89" s="335"/>
      <c r="M89" s="335"/>
      <c r="N89" s="335"/>
      <c r="O89" s="335"/>
      <c r="P89" s="335"/>
    </row>
    <row r="90" spans="1:16" ht="20.100000000000001" customHeight="1" x14ac:dyDescent="0.2">
      <c r="A90" s="212">
        <f t="shared" si="7"/>
        <v>83</v>
      </c>
      <c r="B90" s="199" t="str">
        <f t="shared" si="10"/>
        <v>Ispravna</v>
      </c>
      <c r="C90" s="221" t="s">
        <v>3018</v>
      </c>
      <c r="D90" s="342">
        <v>151</v>
      </c>
      <c r="E90" s="196" t="str">
        <f t="shared" si="11"/>
        <v>Zbroj AOP-a: 836 do 838 je samo dio AOP-a 481 i mora biti manji ili jednak njemu u oba stupca podataka</v>
      </c>
      <c r="F90" s="94">
        <f t="shared" si="12"/>
        <v>0</v>
      </c>
      <c r="G90" s="341">
        <f>IF(SUM(PRRAS!D850:D852)&gt;PRRAS!D494,1,0)</f>
        <v>0</v>
      </c>
      <c r="H90" s="341">
        <f>IF(SUM(PRRAS!E850:E852)&gt;PRRAS!E494,1,0)</f>
        <v>0</v>
      </c>
      <c r="I90" s="335"/>
      <c r="J90" s="335"/>
      <c r="K90" s="335"/>
      <c r="L90" s="335"/>
      <c r="M90" s="335"/>
      <c r="N90" s="335"/>
      <c r="O90" s="335"/>
      <c r="P90" s="335"/>
    </row>
    <row r="91" spans="1:16" ht="20.100000000000001" customHeight="1" x14ac:dyDescent="0.2">
      <c r="A91" s="212">
        <f t="shared" si="7"/>
        <v>84</v>
      </c>
      <c r="B91" s="199" t="str">
        <f t="shared" si="10"/>
        <v>Ispravna</v>
      </c>
      <c r="C91" s="221" t="s">
        <v>3019</v>
      </c>
      <c r="D91" s="342">
        <v>151</v>
      </c>
      <c r="E91" s="196" t="str">
        <f t="shared" si="11"/>
        <v>AOP 839 je samo dio AOP-a 482 i mora biti manji ili jednak njemu u oba stupca podataka</v>
      </c>
      <c r="F91" s="94">
        <f t="shared" si="12"/>
        <v>0</v>
      </c>
      <c r="G91" s="341">
        <f>IF(PRRAS!D853&gt;PRRAS!D495,1,0)</f>
        <v>0</v>
      </c>
      <c r="H91" s="341">
        <f>IF(SUM(PRRAS!E853)&gt;PRRAS!E495,1,0)</f>
        <v>0</v>
      </c>
      <c r="I91" s="335"/>
      <c r="J91" s="335"/>
      <c r="K91" s="335"/>
      <c r="L91" s="335"/>
      <c r="M91" s="335"/>
      <c r="N91" s="335"/>
      <c r="O91" s="335"/>
      <c r="P91" s="335"/>
    </row>
    <row r="92" spans="1:16" ht="20.100000000000001" customHeight="1" x14ac:dyDescent="0.2">
      <c r="A92" s="212">
        <f t="shared" si="7"/>
        <v>85</v>
      </c>
      <c r="B92" s="199" t="str">
        <f t="shared" ref="B92:B123" si="13">IF(F92=1,"Pogreška","Ispravna")</f>
        <v>Ispravna</v>
      </c>
      <c r="C92" s="221" t="s">
        <v>2891</v>
      </c>
      <c r="D92" s="342">
        <v>151</v>
      </c>
      <c r="E92" s="196" t="str">
        <f t="shared" si="11"/>
        <v>Zbroj AOP-a: 840+841 je samo dio AOP-a 483 i mora biti manji ili jednak njemu u oba stupca podataka</v>
      </c>
      <c r="F92" s="94">
        <f t="shared" si="12"/>
        <v>0</v>
      </c>
      <c r="G92" s="341">
        <f>IF(SUM(PRRAS!D854:D855)&gt;PRRAS!D496,1,0)</f>
        <v>0</v>
      </c>
      <c r="H92" s="341">
        <f>IF(SUM(PRRAS!E854:E855)&gt;PRRAS!E496,1,0)</f>
        <v>0</v>
      </c>
      <c r="I92" s="335"/>
      <c r="J92" s="335"/>
      <c r="K92" s="335"/>
      <c r="L92" s="335"/>
      <c r="M92" s="335"/>
      <c r="N92" s="335"/>
      <c r="O92" s="335"/>
      <c r="P92" s="335"/>
    </row>
    <row r="93" spans="1:16" ht="20.100000000000001" customHeight="1" x14ac:dyDescent="0.2">
      <c r="A93" s="212">
        <f t="shared" si="7"/>
        <v>86</v>
      </c>
      <c r="B93" s="150" t="str">
        <f t="shared" si="13"/>
        <v>Ispravna</v>
      </c>
      <c r="C93" s="221" t="s">
        <v>4085</v>
      </c>
      <c r="D93" s="342">
        <v>151</v>
      </c>
      <c r="E93" s="196" t="str">
        <f t="shared" si="11"/>
        <v>AOP 842 je samo dio AOP-a 485 i mora biti manji ili jednak njemu u oba stupca podataka</v>
      </c>
      <c r="F93" s="94">
        <f t="shared" si="12"/>
        <v>0</v>
      </c>
      <c r="G93" s="341">
        <f>IF(PRRAS!D856&gt;PRRAS!D498,1,0)</f>
        <v>0</v>
      </c>
      <c r="H93" s="341">
        <f>IF(PRRAS!E856&gt;PRRAS!E498,1,0)</f>
        <v>0</v>
      </c>
      <c r="I93" s="335"/>
      <c r="J93" s="335"/>
      <c r="K93" s="335"/>
      <c r="L93" s="335"/>
      <c r="M93" s="335"/>
      <c r="N93" s="335"/>
      <c r="O93" s="335"/>
      <c r="P93" s="335"/>
    </row>
    <row r="94" spans="1:16" ht="20.100000000000001" customHeight="1" x14ac:dyDescent="0.2">
      <c r="A94" s="212">
        <f t="shared" si="7"/>
        <v>87</v>
      </c>
      <c r="B94" s="150" t="str">
        <f t="shared" si="13"/>
        <v>Ispravna</v>
      </c>
      <c r="C94" s="221" t="s">
        <v>4086</v>
      </c>
      <c r="D94" s="342">
        <v>151</v>
      </c>
      <c r="E94" s="196" t="str">
        <f t="shared" si="11"/>
        <v>Zbroj AOP-a: 843 do 845 je samo dio AOP-a 487 i mora biti manji ili jednak njemu u oba stupca podataka</v>
      </c>
      <c r="F94" s="94">
        <f t="shared" si="12"/>
        <v>0</v>
      </c>
      <c r="G94" s="341">
        <f>IF(SUM(PRRAS!D857:D859)&gt;PRRAS!D500,1,0)</f>
        <v>0</v>
      </c>
      <c r="H94" s="341">
        <f>IF(SUM(PRRAS!E857:E859)&gt;PRRAS!E500,1,0)</f>
        <v>0</v>
      </c>
      <c r="I94" s="335"/>
      <c r="J94" s="335"/>
      <c r="K94" s="335"/>
      <c r="L94" s="335"/>
      <c r="M94" s="335"/>
      <c r="N94" s="335"/>
      <c r="O94" s="335"/>
      <c r="P94" s="335"/>
    </row>
    <row r="95" spans="1:16" ht="20.100000000000001" customHeight="1" x14ac:dyDescent="0.2">
      <c r="A95" s="212">
        <f t="shared" si="7"/>
        <v>88</v>
      </c>
      <c r="B95" s="150" t="str">
        <f t="shared" si="13"/>
        <v>Ispravna</v>
      </c>
      <c r="C95" s="221" t="s">
        <v>4087</v>
      </c>
      <c r="D95" s="342">
        <v>151</v>
      </c>
      <c r="E95" s="196" t="str">
        <f t="shared" si="11"/>
        <v>AOP 846 je samo dio AOP-a 488 i mora biti manji ili jednak njemu u oba stupca podataka</v>
      </c>
      <c r="F95" s="94">
        <f t="shared" si="12"/>
        <v>0</v>
      </c>
      <c r="G95" s="341">
        <f>IF(PRRAS!D860&gt;PRRAS!D501,1,0)</f>
        <v>0</v>
      </c>
      <c r="H95" s="341">
        <f>IF(PRRAS!E860&gt;PRRAS!E501,1,0)</f>
        <v>0</v>
      </c>
      <c r="I95" s="335"/>
      <c r="J95" s="335"/>
      <c r="K95" s="335"/>
      <c r="L95" s="335"/>
      <c r="M95" s="335"/>
      <c r="N95" s="335"/>
      <c r="O95" s="335"/>
      <c r="P95" s="335"/>
    </row>
    <row r="96" spans="1:16" ht="20.100000000000001" customHeight="1" x14ac:dyDescent="0.2">
      <c r="A96" s="212">
        <f t="shared" si="7"/>
        <v>89</v>
      </c>
      <c r="B96" s="150" t="str">
        <f t="shared" si="13"/>
        <v>Ispravna</v>
      </c>
      <c r="C96" s="221" t="s">
        <v>4088</v>
      </c>
      <c r="D96" s="342">
        <v>151</v>
      </c>
      <c r="E96" s="196" t="str">
        <f t="shared" si="11"/>
        <v>Zbroj AOP-a: 847+848 je samo dio AOP-a 489 i mora biti manji ili jednak njemu u oba stupca podataka</v>
      </c>
      <c r="F96" s="94">
        <f t="shared" si="12"/>
        <v>0</v>
      </c>
      <c r="G96" s="341">
        <f>IF(SUM(PRRAS!D861:D862)&gt;PRRAS!D502,1,0)</f>
        <v>0</v>
      </c>
      <c r="H96" s="341">
        <f>IF(SUM(PRRAS!E861:E862)&gt;PRRAS!E502,1,0)</f>
        <v>0</v>
      </c>
      <c r="I96" s="335"/>
      <c r="J96" s="335"/>
      <c r="K96" s="335"/>
      <c r="L96" s="335"/>
      <c r="M96" s="335"/>
      <c r="N96" s="335"/>
      <c r="O96" s="335"/>
      <c r="P96" s="335"/>
    </row>
    <row r="97" spans="1:16" ht="20.100000000000001" customHeight="1" x14ac:dyDescent="0.2">
      <c r="A97" s="212">
        <f t="shared" si="7"/>
        <v>90</v>
      </c>
      <c r="B97" s="150" t="str">
        <f t="shared" si="13"/>
        <v>Ispravna</v>
      </c>
      <c r="C97" s="221" t="s">
        <v>4089</v>
      </c>
      <c r="D97" s="342">
        <v>151</v>
      </c>
      <c r="E97" s="196" t="str">
        <f t="shared" si="11"/>
        <v>Zbroj AOP-a: 849 do 851 je samo dio AOP-a 490 i mora biti manji ili jednak njemu u oba stupca podataka</v>
      </c>
      <c r="F97" s="94">
        <f t="shared" si="12"/>
        <v>0</v>
      </c>
      <c r="G97" s="341">
        <f>IF(SUM(PRRAS!D863:D865)&gt;PRRAS!D503,1,0)</f>
        <v>0</v>
      </c>
      <c r="H97" s="341">
        <f>IF(SUM(PRRAS!E863:E865)&gt;PRRAS!E503,1,0)</f>
        <v>0</v>
      </c>
      <c r="I97" s="335"/>
      <c r="J97" s="335"/>
      <c r="K97" s="335"/>
      <c r="L97" s="335"/>
      <c r="M97" s="335"/>
      <c r="N97" s="335"/>
      <c r="O97" s="335"/>
      <c r="P97" s="335"/>
    </row>
    <row r="98" spans="1:16" ht="20.100000000000001" customHeight="1" x14ac:dyDescent="0.2">
      <c r="A98" s="212">
        <f t="shared" si="7"/>
        <v>91</v>
      </c>
      <c r="B98" s="150" t="str">
        <f t="shared" si="13"/>
        <v>Ispravna</v>
      </c>
      <c r="C98" s="221" t="s">
        <v>4090</v>
      </c>
      <c r="D98" s="342">
        <v>151</v>
      </c>
      <c r="E98" s="196" t="str">
        <f t="shared" si="11"/>
        <v>AOP 852 je samo dio AOP-a 491 i mora biti manji ili jednak njemu u oba stupca podataka</v>
      </c>
      <c r="F98" s="94">
        <f t="shared" si="12"/>
        <v>0</v>
      </c>
      <c r="G98" s="341">
        <f>IF(PRRAS!D866&gt;PRRAS!D504,1,0)</f>
        <v>0</v>
      </c>
      <c r="H98" s="341">
        <f>IF(PRRAS!E866&gt;PRRAS!E504,1,0)</f>
        <v>0</v>
      </c>
      <c r="I98" s="335"/>
      <c r="J98" s="335"/>
      <c r="K98" s="335"/>
      <c r="L98" s="335"/>
      <c r="M98" s="335"/>
      <c r="N98" s="335"/>
      <c r="O98" s="335"/>
      <c r="P98" s="335"/>
    </row>
    <row r="99" spans="1:16" ht="20.100000000000001" customHeight="1" x14ac:dyDescent="0.2">
      <c r="A99" s="212">
        <f t="shared" si="7"/>
        <v>92</v>
      </c>
      <c r="B99" s="150" t="str">
        <f t="shared" si="13"/>
        <v>Ispravna</v>
      </c>
      <c r="C99" s="221" t="s">
        <v>2683</v>
      </c>
      <c r="D99" s="342">
        <v>151</v>
      </c>
      <c r="E99" s="196" t="str">
        <f t="shared" si="11"/>
        <v>Zbroj AOP-a: 853+854 je samo dio AOP-a 492 i mora biti manji ili jednak njemu u oba stupca podataka</v>
      </c>
      <c r="F99" s="94">
        <f t="shared" si="12"/>
        <v>0</v>
      </c>
      <c r="G99" s="341">
        <f>IF(SUM(PRRAS!D867:D868)&gt;PRRAS!D505,1,0)</f>
        <v>0</v>
      </c>
      <c r="H99" s="341">
        <f>IF(SUM(PRRAS!E867:E868)&gt;PRRAS!E505,1,0)</f>
        <v>0</v>
      </c>
      <c r="I99" s="335"/>
      <c r="J99" s="335"/>
      <c r="K99" s="335"/>
      <c r="L99" s="335"/>
      <c r="M99" s="335"/>
      <c r="N99" s="335"/>
      <c r="O99" s="335"/>
      <c r="P99" s="335"/>
    </row>
    <row r="100" spans="1:16" ht="20.100000000000001" customHeight="1" x14ac:dyDescent="0.2">
      <c r="A100" s="212">
        <f t="shared" si="7"/>
        <v>93</v>
      </c>
      <c r="B100" s="150" t="str">
        <f t="shared" si="13"/>
        <v>Ispravna</v>
      </c>
      <c r="C100" s="221" t="s">
        <v>2684</v>
      </c>
      <c r="D100" s="342">
        <v>151</v>
      </c>
      <c r="E100" s="196" t="str">
        <f t="shared" si="11"/>
        <v>AOP 855 je samo dio AOP-a 494 i mora biti manji ili jednak njemu u oba stupca podataka</v>
      </c>
      <c r="F100" s="94">
        <f t="shared" si="12"/>
        <v>0</v>
      </c>
      <c r="G100" s="341">
        <f>IF(PRRAS!D869&gt;PRRAS!D507,1,0)</f>
        <v>0</v>
      </c>
      <c r="H100" s="341">
        <f>IF(PRRAS!E869&gt;PRRAS!E507,1,0)</f>
        <v>0</v>
      </c>
      <c r="I100" s="335"/>
      <c r="J100" s="335"/>
      <c r="K100" s="335"/>
      <c r="L100" s="335"/>
      <c r="M100" s="335"/>
      <c r="N100" s="335"/>
      <c r="O100" s="335"/>
      <c r="P100" s="335"/>
    </row>
    <row r="101" spans="1:16" ht="20.100000000000001" customHeight="1" x14ac:dyDescent="0.2">
      <c r="A101" s="212">
        <f t="shared" si="7"/>
        <v>94</v>
      </c>
      <c r="B101" s="150" t="str">
        <f t="shared" si="13"/>
        <v>Ispravna</v>
      </c>
      <c r="C101" s="221" t="s">
        <v>2685</v>
      </c>
      <c r="D101" s="342">
        <v>151</v>
      </c>
      <c r="E101" s="196" t="str">
        <f t="shared" si="11"/>
        <v>AOP 856 je samo dio AOP-a 495 i mora biti manji ili jednak njemu u oba stupca podataka</v>
      </c>
      <c r="F101" s="94">
        <f t="shared" si="12"/>
        <v>0</v>
      </c>
      <c r="G101" s="341">
        <f>IF(PRRAS!D870&gt;PRRAS!D508,1,0)</f>
        <v>0</v>
      </c>
      <c r="H101" s="341">
        <f>IF(PRRAS!E870&gt;PRRAS!E508,1,0)</f>
        <v>0</v>
      </c>
      <c r="I101" s="335"/>
      <c r="J101" s="335"/>
      <c r="K101" s="335"/>
      <c r="L101" s="335"/>
      <c r="M101" s="335"/>
      <c r="N101" s="335"/>
      <c r="O101" s="335"/>
      <c r="P101" s="335"/>
    </row>
    <row r="102" spans="1:16" ht="20.100000000000001" customHeight="1" x14ac:dyDescent="0.2">
      <c r="A102" s="212">
        <f t="shared" si="7"/>
        <v>95</v>
      </c>
      <c r="B102" s="150" t="str">
        <f t="shared" si="13"/>
        <v>Ispravna</v>
      </c>
      <c r="C102" s="221" t="s">
        <v>2686</v>
      </c>
      <c r="D102" s="342">
        <v>151</v>
      </c>
      <c r="E102" s="196" t="str">
        <f t="shared" si="11"/>
        <v>AOP 857 je samo dio AOP-a 496 i mora biti manji ili jednak njemu u oba stupca podataka</v>
      </c>
      <c r="F102" s="94">
        <f t="shared" si="12"/>
        <v>0</v>
      </c>
      <c r="G102" s="341">
        <f>IF(PRRAS!D871&gt;PRRAS!D509,1,0)</f>
        <v>0</v>
      </c>
      <c r="H102" s="341">
        <f>IF(PRRAS!E871&gt;PRRAS!E509,1,0)</f>
        <v>0</v>
      </c>
      <c r="I102" s="335"/>
      <c r="J102" s="335"/>
      <c r="K102" s="335"/>
      <c r="L102" s="335"/>
      <c r="M102" s="335"/>
      <c r="N102" s="335"/>
      <c r="O102" s="335"/>
      <c r="P102" s="335"/>
    </row>
    <row r="103" spans="1:16" ht="20.100000000000001" customHeight="1" x14ac:dyDescent="0.2">
      <c r="A103" s="212">
        <f t="shared" si="7"/>
        <v>96</v>
      </c>
      <c r="B103" s="150" t="str">
        <f t="shared" si="13"/>
        <v>Ispravna</v>
      </c>
      <c r="C103" s="221" t="s">
        <v>2687</v>
      </c>
      <c r="D103" s="342">
        <v>151</v>
      </c>
      <c r="E103" s="196" t="str">
        <f t="shared" si="11"/>
        <v>AOP 499 mora biti jednak zbroju AOP-a: 858+859 u oba stupca podataka. Dopušteno je odstupanje od 1kn zbog zaokruživanja.</v>
      </c>
      <c r="F103" s="94">
        <f t="shared" si="12"/>
        <v>0</v>
      </c>
      <c r="G103" s="341">
        <f>IF(ABS(PRRAS!D512-PRRAS!D872-PRRAS!D873)&gt;1,1,0)</f>
        <v>0</v>
      </c>
      <c r="H103" s="341">
        <f>IF(ABS(PRRAS!E512-PRRAS!E872-PRRAS!E873)&gt;1,1,0)</f>
        <v>0</v>
      </c>
      <c r="I103" s="335"/>
      <c r="J103" s="335"/>
      <c r="K103" s="335"/>
      <c r="L103" s="335"/>
      <c r="M103" s="335"/>
      <c r="N103" s="335"/>
      <c r="O103" s="335"/>
      <c r="P103" s="335"/>
    </row>
    <row r="104" spans="1:16" ht="20.100000000000001" customHeight="1" x14ac:dyDescent="0.2">
      <c r="A104" s="212">
        <f t="shared" si="7"/>
        <v>97</v>
      </c>
      <c r="B104" s="150" t="str">
        <f t="shared" si="13"/>
        <v>Ispravna</v>
      </c>
      <c r="C104" s="221" t="s">
        <v>2688</v>
      </c>
      <c r="D104" s="342">
        <v>151</v>
      </c>
      <c r="E104" s="196" t="str">
        <f t="shared" si="11"/>
        <v>AOP 500 mora biti jednak zbroju AOP-a: 860+861 u oba stupca podataka. Dopušteno je odstupanje od 1kn zbog zaokruživanja.</v>
      </c>
      <c r="F104" s="94">
        <f t="shared" si="12"/>
        <v>0</v>
      </c>
      <c r="G104" s="341">
        <f>IF(ABS(PRRAS!D513-PRRAS!D874-PRRAS!D875)&gt;1,1,0)</f>
        <v>0</v>
      </c>
      <c r="H104" s="341">
        <f>IF(ABS(PRRAS!E513-PRRAS!E874-PRRAS!E875)&gt;1,1,0)</f>
        <v>0</v>
      </c>
      <c r="I104" s="335"/>
      <c r="J104" s="335"/>
      <c r="K104" s="335"/>
      <c r="L104" s="335"/>
      <c r="M104" s="335"/>
      <c r="N104" s="335"/>
      <c r="O104" s="335"/>
      <c r="P104" s="335"/>
    </row>
    <row r="105" spans="1:16" ht="20.100000000000001" customHeight="1" x14ac:dyDescent="0.2">
      <c r="A105" s="212">
        <f t="shared" si="7"/>
        <v>98</v>
      </c>
      <c r="B105" s="150" t="str">
        <f t="shared" si="13"/>
        <v>Ispravna</v>
      </c>
      <c r="C105" s="221" t="s">
        <v>2689</v>
      </c>
      <c r="D105" s="342">
        <v>151</v>
      </c>
      <c r="E105" s="196" t="str">
        <f t="shared" si="11"/>
        <v>AOP 501 mora biti jednak zbroju AOP-a: 862+863 u oba stupca podataka. Dopušteno je odstupanje od 1kn zbog zaokruživanja.</v>
      </c>
      <c r="F105" s="94">
        <f t="shared" si="12"/>
        <v>0</v>
      </c>
      <c r="G105" s="341">
        <f>IF(ABS(PRRAS!D514-PRRAS!D876-PRRAS!D877)&gt;1,1,0)</f>
        <v>0</v>
      </c>
      <c r="H105" s="341">
        <f>IF(ABS(PRRAS!E514-PRRAS!E876-PRRAS!E877)&gt;1,1,0)</f>
        <v>0</v>
      </c>
      <c r="I105" s="335"/>
      <c r="J105" s="335"/>
      <c r="K105" s="335"/>
      <c r="L105" s="335"/>
      <c r="M105" s="335"/>
      <c r="N105" s="335"/>
      <c r="O105" s="335"/>
      <c r="P105" s="335"/>
    </row>
    <row r="106" spans="1:16" ht="20.100000000000001" customHeight="1" x14ac:dyDescent="0.2">
      <c r="A106" s="212">
        <f t="shared" si="7"/>
        <v>99</v>
      </c>
      <c r="B106" s="150" t="str">
        <f t="shared" si="13"/>
        <v>Ispravna</v>
      </c>
      <c r="C106" s="221" t="s">
        <v>2690</v>
      </c>
      <c r="D106" s="342">
        <v>151</v>
      </c>
      <c r="E106" s="196" t="str">
        <f t="shared" si="11"/>
        <v>AOP 502 mora biti jednak zbroju AOP-a: 864+865 u oba stupca podataka. Dopušteno je odstupanje od 1kn zbog zaokruživanja.</v>
      </c>
      <c r="F106" s="94">
        <f t="shared" si="12"/>
        <v>0</v>
      </c>
      <c r="G106" s="341">
        <f>IF(ABS(PRRAS!D515-PRRAS!D878-PRRAS!D879)&gt;1,1,0)</f>
        <v>0</v>
      </c>
      <c r="H106" s="341">
        <f>IF(ABS(PRRAS!E515-PRRAS!E878-PRRAS!E879)&gt;1,1,0)</f>
        <v>0</v>
      </c>
      <c r="I106" s="335"/>
      <c r="J106" s="335"/>
      <c r="K106" s="335"/>
      <c r="L106" s="335"/>
      <c r="M106" s="335"/>
      <c r="N106" s="335"/>
      <c r="O106" s="335"/>
      <c r="P106" s="335"/>
    </row>
    <row r="107" spans="1:16" ht="20.100000000000001" customHeight="1" x14ac:dyDescent="0.2">
      <c r="A107" s="212">
        <f t="shared" si="7"/>
        <v>100</v>
      </c>
      <c r="B107" s="150" t="str">
        <f t="shared" si="13"/>
        <v>Ispravna</v>
      </c>
      <c r="C107" s="221" t="s">
        <v>2691</v>
      </c>
      <c r="D107" s="342">
        <v>151</v>
      </c>
      <c r="E107" s="196" t="str">
        <f t="shared" si="11"/>
        <v>AOP 503 mora biti jednak zbroju AOP-a: 866+867 u oba stupca podataka. Dopušteno je odstupanje od 1kn zbog zaokruživanja.</v>
      </c>
      <c r="F107" s="94">
        <f t="shared" si="12"/>
        <v>0</v>
      </c>
      <c r="G107" s="341">
        <f>IF(ABS(PRRAS!D516-PRRAS!D880-PRRAS!D881)&gt;1,1,0)</f>
        <v>0</v>
      </c>
      <c r="H107" s="341">
        <f>IF(ABS(PRRAS!E516-PRRAS!E880-PRRAS!E881)&gt;1,1,0)</f>
        <v>0</v>
      </c>
      <c r="I107" s="335"/>
      <c r="J107" s="335"/>
      <c r="K107" s="335"/>
      <c r="L107" s="335"/>
      <c r="M107" s="335"/>
      <c r="N107" s="335"/>
      <c r="O107" s="335"/>
      <c r="P107" s="335"/>
    </row>
    <row r="108" spans="1:16" ht="20.100000000000001" customHeight="1" x14ac:dyDescent="0.2">
      <c r="A108" s="212">
        <f t="shared" si="7"/>
        <v>101</v>
      </c>
      <c r="B108" s="150" t="str">
        <f t="shared" si="13"/>
        <v>Ispravna</v>
      </c>
      <c r="C108" s="221" t="s">
        <v>2692</v>
      </c>
      <c r="D108" s="342">
        <v>151</v>
      </c>
      <c r="E108" s="196" t="str">
        <f t="shared" si="11"/>
        <v>AOP 504 mora biti jednak zbroju AOP-a: 868+869 u oba stupca podataka. Dopušteno je odstupanje od 1kn zbog zaokruživanja.</v>
      </c>
      <c r="F108" s="94">
        <f t="shared" si="12"/>
        <v>0</v>
      </c>
      <c r="G108" s="341">
        <f>IF(ABS(PRRAS!D517-PRRAS!D882-PRRAS!D883)&gt;1,1,0)</f>
        <v>0</v>
      </c>
      <c r="H108" s="341">
        <f>IF(ABS(PRRAS!E517-PRRAS!E882-PRRAS!E883)&gt;1,1,0)</f>
        <v>0</v>
      </c>
      <c r="I108" s="335"/>
      <c r="J108" s="335"/>
      <c r="K108" s="335"/>
      <c r="L108" s="335"/>
      <c r="M108" s="335"/>
      <c r="N108" s="335"/>
      <c r="O108" s="335"/>
      <c r="P108" s="335"/>
    </row>
    <row r="109" spans="1:16" ht="20.100000000000001" customHeight="1" x14ac:dyDescent="0.2">
      <c r="A109" s="212">
        <f t="shared" si="7"/>
        <v>102</v>
      </c>
      <c r="B109" s="150" t="str">
        <f t="shared" si="13"/>
        <v>Ispravna</v>
      </c>
      <c r="C109" s="221" t="s">
        <v>3831</v>
      </c>
      <c r="D109" s="342">
        <v>151</v>
      </c>
      <c r="E109" s="196" t="str">
        <f t="shared" si="11"/>
        <v>AOP 505 mora biti jednak zbroju AOP-a: 870+871 u oba stupca podataka. Dopušteno je odstupanje od 1kn zbog zaokruživanja.</v>
      </c>
      <c r="F109" s="94">
        <f t="shared" si="12"/>
        <v>0</v>
      </c>
      <c r="G109" s="341">
        <f>IF(ABS(PRRAS!D518-PRRAS!D884-PRRAS!D885)&gt;1,1,0)</f>
        <v>0</v>
      </c>
      <c r="H109" s="341">
        <f>IF(ABS(PRRAS!E518-PRRAS!E884-PRRAS!E885)&gt;1,1,0)</f>
        <v>0</v>
      </c>
      <c r="I109" s="335"/>
      <c r="J109" s="335"/>
      <c r="K109" s="335"/>
      <c r="L109" s="335"/>
      <c r="M109" s="335"/>
      <c r="N109" s="335"/>
      <c r="O109" s="335"/>
      <c r="P109" s="335"/>
    </row>
    <row r="110" spans="1:16" ht="20.100000000000001" customHeight="1" x14ac:dyDescent="0.2">
      <c r="A110" s="212">
        <f t="shared" si="7"/>
        <v>103</v>
      </c>
      <c r="B110" s="150" t="str">
        <f t="shared" si="13"/>
        <v>Ispravna</v>
      </c>
      <c r="C110" s="221" t="s">
        <v>3832</v>
      </c>
      <c r="D110" s="342">
        <v>151</v>
      </c>
      <c r="E110" s="196" t="str">
        <f t="shared" si="11"/>
        <v>AOP 872 je samo dio AOP-a 517 i mora biti manji ili jednak njemu u oba stupca podataka</v>
      </c>
      <c r="F110" s="94">
        <f t="shared" si="12"/>
        <v>0</v>
      </c>
      <c r="G110" s="341">
        <f>IF(PRRAS!D886&gt;PRRAS!D530,1,0)</f>
        <v>0</v>
      </c>
      <c r="H110" s="341">
        <f>IF(PRRAS!E886&gt;PRRAS!E530,1,0)</f>
        <v>0</v>
      </c>
      <c r="I110" s="335"/>
      <c r="J110" s="335"/>
      <c r="K110" s="335"/>
      <c r="L110" s="335"/>
      <c r="M110" s="335"/>
      <c r="N110" s="335"/>
      <c r="O110" s="335"/>
      <c r="P110" s="335"/>
    </row>
    <row r="111" spans="1:16" ht="20.100000000000001" customHeight="1" x14ac:dyDescent="0.2">
      <c r="A111" s="212">
        <f t="shared" si="7"/>
        <v>104</v>
      </c>
      <c r="B111" s="150" t="str">
        <f t="shared" si="13"/>
        <v>Ispravna</v>
      </c>
      <c r="C111" s="221" t="s">
        <v>3833</v>
      </c>
      <c r="D111" s="342">
        <v>151</v>
      </c>
      <c r="E111" s="196" t="str">
        <f t="shared" si="11"/>
        <v>Zbroj AOP-a: 874+875 je samo dio AOP-a 527 i mora biti manji ili jednak njemu u oba stupca podataka</v>
      </c>
      <c r="F111" s="94">
        <f t="shared" si="12"/>
        <v>0</v>
      </c>
      <c r="G111" s="341">
        <f>IF(PRRAS!D888+PRRAS!D889&gt;PRRAS!D540,1,0)</f>
        <v>0</v>
      </c>
      <c r="H111" s="341">
        <f>IF(PRRAS!E888+PRRAS!E889&gt;PRRAS!E540,1,0)</f>
        <v>0</v>
      </c>
      <c r="I111" s="335"/>
      <c r="J111" s="335"/>
      <c r="K111" s="335"/>
      <c r="L111" s="335"/>
      <c r="M111" s="335"/>
      <c r="N111" s="335"/>
      <c r="O111" s="335"/>
      <c r="P111" s="335"/>
    </row>
    <row r="112" spans="1:16" ht="20.100000000000001" customHeight="1" x14ac:dyDescent="0.2">
      <c r="A112" s="212">
        <f t="shared" si="7"/>
        <v>105</v>
      </c>
      <c r="B112" s="150" t="str">
        <f t="shared" si="13"/>
        <v>Ispravna</v>
      </c>
      <c r="C112" s="221" t="s">
        <v>3834</v>
      </c>
      <c r="D112" s="342">
        <v>151</v>
      </c>
      <c r="E112" s="196" t="str">
        <f t="shared" si="11"/>
        <v>Zbroj AOP-a: 876+877 je samo dio AOP-a 530 i mora biti manji ili jednak njemu u oba stupca podataka</v>
      </c>
      <c r="F112" s="94">
        <f t="shared" si="12"/>
        <v>0</v>
      </c>
      <c r="G112" s="341">
        <f>IF(PRRAS!D890+PRRAS!D891&gt;PRRAS!D543,1,0)</f>
        <v>0</v>
      </c>
      <c r="H112" s="341">
        <f>IF(PRRAS!E890+PRRAS!E891&gt;PRRAS!E543,1,0)</f>
        <v>0</v>
      </c>
      <c r="I112" s="335"/>
      <c r="J112" s="335"/>
      <c r="K112" s="335"/>
      <c r="L112" s="335"/>
      <c r="M112" s="335"/>
      <c r="N112" s="335"/>
      <c r="O112" s="335"/>
      <c r="P112" s="335"/>
    </row>
    <row r="113" spans="1:16" ht="20.100000000000001" customHeight="1" x14ac:dyDescent="0.2">
      <c r="A113" s="212">
        <f t="shared" si="7"/>
        <v>106</v>
      </c>
      <c r="B113" s="150" t="str">
        <f t="shared" si="13"/>
        <v>Ispravna</v>
      </c>
      <c r="C113" s="221" t="s">
        <v>3835</v>
      </c>
      <c r="D113" s="342">
        <v>151</v>
      </c>
      <c r="E113" s="196" t="str">
        <f t="shared" si="11"/>
        <v>Zbroj AOP-a: 878+879 je samo dio AOP-a 531 i mora biti manji ili jednak njemu u oba stupca podataka</v>
      </c>
      <c r="F113" s="94">
        <f t="shared" si="12"/>
        <v>0</v>
      </c>
      <c r="G113" s="341">
        <f>IF(PRRAS!D892+PRRAS!D893&gt;PRRAS!D544,1,0)</f>
        <v>0</v>
      </c>
      <c r="H113" s="341">
        <f>IF(PRRAS!E892+PRRAS!E893&gt;PRRAS!E544,1,0)</f>
        <v>0</v>
      </c>
      <c r="I113" s="335"/>
      <c r="J113" s="335"/>
      <c r="K113" s="335"/>
      <c r="L113" s="335"/>
      <c r="M113" s="335"/>
      <c r="N113" s="335"/>
      <c r="O113" s="335"/>
      <c r="P113" s="335"/>
    </row>
    <row r="114" spans="1:16" ht="20.100000000000001" customHeight="1" x14ac:dyDescent="0.2">
      <c r="A114" s="212">
        <f t="shared" si="7"/>
        <v>107</v>
      </c>
      <c r="B114" s="150" t="str">
        <f t="shared" si="13"/>
        <v>Ispravna</v>
      </c>
      <c r="C114" s="221" t="s">
        <v>3152</v>
      </c>
      <c r="D114" s="342">
        <v>151</v>
      </c>
      <c r="E114" s="196" t="str">
        <f t="shared" si="11"/>
        <v>Zbroj AOP-a: 880+881 je samo dio AOP-a 532 i mora biti manji ili jednak njemu u oba stupca podataka</v>
      </c>
      <c r="F114" s="94">
        <f t="shared" si="12"/>
        <v>0</v>
      </c>
      <c r="G114" s="341">
        <f>IF(PRRAS!D894+PRRAS!D895&gt;PRRAS!D545,1,0)</f>
        <v>0</v>
      </c>
      <c r="H114" s="341">
        <f>IF(PRRAS!E894+PRRAS!E895&gt;PRRAS!E545,1,0)</f>
        <v>0</v>
      </c>
      <c r="I114" s="335"/>
      <c r="J114" s="335"/>
      <c r="K114" s="335"/>
      <c r="L114" s="335"/>
      <c r="M114" s="335"/>
      <c r="N114" s="335"/>
      <c r="O114" s="335"/>
      <c r="P114" s="335"/>
    </row>
    <row r="115" spans="1:16" ht="20.100000000000001" customHeight="1" x14ac:dyDescent="0.2">
      <c r="A115" s="212">
        <f t="shared" si="7"/>
        <v>108</v>
      </c>
      <c r="B115" s="150" t="str">
        <f t="shared" si="13"/>
        <v>Ispravna</v>
      </c>
      <c r="C115" s="221" t="s">
        <v>3153</v>
      </c>
      <c r="D115" s="342">
        <v>151</v>
      </c>
      <c r="E115" s="196" t="str">
        <f t="shared" si="11"/>
        <v>AOP 534 mora biti jednak zbroju AOP-a: 882 do 884 u oba stupca podataka. Dopušteno je odstupanje od 1kn zbog zaokruživanja.</v>
      </c>
      <c r="F115" s="94">
        <f t="shared" si="12"/>
        <v>0</v>
      </c>
      <c r="G115" s="341">
        <f>IF(ABS(PRRAS!D547-SUM(PRRAS!D896:D898))&gt;1,1,0)</f>
        <v>0</v>
      </c>
      <c r="H115" s="341">
        <f>IF(ABS(PRRAS!E547-SUM(PRRAS!E896:E898))&gt;1,1,0)</f>
        <v>0</v>
      </c>
      <c r="I115" s="335"/>
      <c r="J115" s="335"/>
      <c r="K115" s="335"/>
      <c r="L115" s="335"/>
      <c r="M115" s="335"/>
      <c r="N115" s="335"/>
      <c r="O115" s="335"/>
      <c r="P115" s="335"/>
    </row>
    <row r="116" spans="1:16" ht="20.100000000000001" customHeight="1" x14ac:dyDescent="0.2">
      <c r="A116" s="212">
        <f t="shared" si="7"/>
        <v>109</v>
      </c>
      <c r="B116" s="150" t="str">
        <f t="shared" si="13"/>
        <v>Ispravna</v>
      </c>
      <c r="C116" s="221" t="s">
        <v>3154</v>
      </c>
      <c r="D116" s="342">
        <v>151</v>
      </c>
      <c r="E116" s="196" t="str">
        <f t="shared" si="11"/>
        <v>Zbroj AOP-a: 885+886 je samo dio AOP-a 536 i mora biti manji ili jednak njemu u oba stupca podataka</v>
      </c>
      <c r="F116" s="94">
        <f t="shared" si="12"/>
        <v>0</v>
      </c>
      <c r="G116" s="341">
        <f>IF(SUM(PRRAS!D899:D900)&gt;PRRAS!D549,1,0)</f>
        <v>0</v>
      </c>
      <c r="H116" s="341">
        <f>IF(SUM(PRRAS!E899:E900)&gt;PRRAS!E549,1,0)</f>
        <v>0</v>
      </c>
      <c r="I116" s="335"/>
      <c r="J116" s="335"/>
      <c r="K116" s="335"/>
      <c r="L116" s="335"/>
      <c r="M116" s="335"/>
      <c r="N116" s="335"/>
      <c r="O116" s="335"/>
      <c r="P116" s="335"/>
    </row>
    <row r="117" spans="1:16" ht="20.100000000000001" customHeight="1" x14ac:dyDescent="0.2">
      <c r="A117" s="212">
        <f t="shared" si="7"/>
        <v>110</v>
      </c>
      <c r="B117" s="150" t="str">
        <f t="shared" si="13"/>
        <v>Ispravna</v>
      </c>
      <c r="C117" s="221" t="s">
        <v>3155</v>
      </c>
      <c r="D117" s="342">
        <v>151</v>
      </c>
      <c r="E117" s="196" t="str">
        <f t="shared" si="11"/>
        <v>Zbroj AOP-a: 887+888 je samo dio AOP-a 537 i mora biti manji ili jednak njemu u oba stupca podataka</v>
      </c>
      <c r="F117" s="94">
        <f t="shared" si="12"/>
        <v>0</v>
      </c>
      <c r="G117" s="341">
        <f>IF(SUM(PRRAS!D901:D902)&gt;PRRAS!D550,1,0)</f>
        <v>0</v>
      </c>
      <c r="H117" s="341">
        <f>IF(SUM(PRRAS!E901:E902)&gt;PRRAS!E550,1,0)</f>
        <v>0</v>
      </c>
      <c r="I117" s="335"/>
      <c r="J117" s="335"/>
      <c r="K117" s="335"/>
      <c r="L117" s="335"/>
      <c r="M117" s="335"/>
      <c r="N117" s="335"/>
      <c r="O117" s="335"/>
      <c r="P117" s="335"/>
    </row>
    <row r="118" spans="1:16" ht="20.100000000000001" customHeight="1" x14ac:dyDescent="0.2">
      <c r="A118" s="212">
        <f t="shared" si="7"/>
        <v>111</v>
      </c>
      <c r="B118" s="150" t="str">
        <f t="shared" si="13"/>
        <v>Ispravna</v>
      </c>
      <c r="C118" s="221" t="s">
        <v>3156</v>
      </c>
      <c r="D118" s="342">
        <v>151</v>
      </c>
      <c r="E118" s="196" t="str">
        <f t="shared" si="11"/>
        <v>Zbroj AOP-a: 889+890 je samo dio AOP-a 538 i mora biti manji ili jednak njemu u oba stupca podataka</v>
      </c>
      <c r="F118" s="94">
        <f t="shared" si="12"/>
        <v>0</v>
      </c>
      <c r="G118" s="341">
        <f>IF(SUM(PRRAS!D903:D904)&gt;PRRAS!D551,1,0)</f>
        <v>0</v>
      </c>
      <c r="H118" s="341">
        <f>IF(SUM(PRRAS!E903:E904)&gt;PRRAS!E551,1,0)</f>
        <v>0</v>
      </c>
      <c r="I118" s="335"/>
      <c r="J118" s="335"/>
      <c r="K118" s="335"/>
      <c r="L118" s="335"/>
      <c r="M118" s="335"/>
      <c r="N118" s="335"/>
      <c r="O118" s="335"/>
      <c r="P118" s="335"/>
    </row>
    <row r="119" spans="1:16" ht="20.100000000000001" customHeight="1" x14ac:dyDescent="0.2">
      <c r="A119" s="212">
        <f t="shared" si="7"/>
        <v>112</v>
      </c>
      <c r="B119" s="150" t="str">
        <f t="shared" si="13"/>
        <v>Ispravna</v>
      </c>
      <c r="C119" s="221" t="s">
        <v>3157</v>
      </c>
      <c r="D119" s="342">
        <v>151</v>
      </c>
      <c r="E119" s="196" t="str">
        <f t="shared" si="11"/>
        <v>AOP 543 mora biti jednak zbroju AOP-a: 891 do 893 u oba stupca podataka. Dopušteno je odstupanje od 1kn zbog zaokruživanja.</v>
      </c>
      <c r="F119" s="94">
        <f t="shared" ref="F119:F141" si="14">MAX(G119:J119)</f>
        <v>0</v>
      </c>
      <c r="G119" s="341">
        <f>IF(ABS(PRRAS!D556-SUM(PRRAS!D905:D907))&gt;1,1,0)</f>
        <v>0</v>
      </c>
      <c r="H119" s="341">
        <f>IF(ABS(PRRAS!E556-SUM(PRRAS!E905:E907))&gt;1,1,0)</f>
        <v>0</v>
      </c>
      <c r="I119" s="335"/>
      <c r="J119" s="335"/>
      <c r="K119" s="335"/>
      <c r="L119" s="335"/>
      <c r="M119" s="335"/>
      <c r="N119" s="335"/>
      <c r="O119" s="335"/>
      <c r="P119" s="335"/>
    </row>
    <row r="120" spans="1:16" ht="20.100000000000001" customHeight="1" x14ac:dyDescent="0.2">
      <c r="A120" s="212">
        <f t="shared" si="7"/>
        <v>113</v>
      </c>
      <c r="B120" s="150" t="str">
        <f t="shared" si="13"/>
        <v>Ispravna</v>
      </c>
      <c r="C120" s="221" t="s">
        <v>3158</v>
      </c>
      <c r="D120" s="342">
        <v>151</v>
      </c>
      <c r="E120" s="196" t="str">
        <f t="shared" si="11"/>
        <v>AOP 544 mora biti jednak zbroju AOP-a: 894 do 896 u oba stupca podataka. Dopušteno je odstupanje od 1kn zbog zaokruživanja.</v>
      </c>
      <c r="F120" s="94">
        <f t="shared" si="14"/>
        <v>0</v>
      </c>
      <c r="G120" s="341">
        <f>IF(ABS(PRRAS!D557-SUM(PRRAS!D908:D910))&gt;1,1,0)</f>
        <v>0</v>
      </c>
      <c r="H120" s="341">
        <f>IF(ABS(PRRAS!E557-SUM(PRRAS!E908:E910))&gt;1,1,0)</f>
        <v>0</v>
      </c>
      <c r="I120" s="335"/>
      <c r="J120" s="335"/>
      <c r="K120" s="335"/>
      <c r="L120" s="335"/>
      <c r="M120" s="335"/>
      <c r="N120" s="335"/>
      <c r="O120" s="335"/>
      <c r="P120" s="335"/>
    </row>
    <row r="121" spans="1:16" ht="20.100000000000001" customHeight="1" x14ac:dyDescent="0.2">
      <c r="A121" s="212">
        <f t="shared" si="7"/>
        <v>114</v>
      </c>
      <c r="B121" s="150" t="str">
        <f t="shared" si="13"/>
        <v>Ispravna</v>
      </c>
      <c r="C121" s="221" t="s">
        <v>3159</v>
      </c>
      <c r="D121" s="342">
        <v>151</v>
      </c>
      <c r="E121" s="196" t="str">
        <f t="shared" si="11"/>
        <v>AOP 548 mora biti jednak zbroju AOP-a: 897+898 u oba stupca podataka. Dopušteno je odstupanje od 1kn zbog zaokruživanja.</v>
      </c>
      <c r="F121" s="94">
        <f t="shared" si="14"/>
        <v>0</v>
      </c>
      <c r="G121" s="341">
        <f>IF(ABS(PRRAS!D561-SUM(PRRAS!D911:D912))&gt;1,1,0)</f>
        <v>0</v>
      </c>
      <c r="H121" s="341">
        <f>IF(ABS(PRRAS!E561-SUM(PRRAS!E911:E912))&gt;1,1,0)</f>
        <v>0</v>
      </c>
      <c r="I121" s="335"/>
      <c r="J121" s="335"/>
      <c r="K121" s="335"/>
      <c r="L121" s="335"/>
      <c r="M121" s="335"/>
      <c r="N121" s="335"/>
      <c r="O121" s="335"/>
      <c r="P121" s="335"/>
    </row>
    <row r="122" spans="1:16" ht="20.100000000000001" customHeight="1" x14ac:dyDescent="0.2">
      <c r="A122" s="212">
        <f t="shared" si="7"/>
        <v>115</v>
      </c>
      <c r="B122" s="150" t="str">
        <f t="shared" si="13"/>
        <v>Ispravna</v>
      </c>
      <c r="C122" s="221" t="s">
        <v>3160</v>
      </c>
      <c r="D122" s="342">
        <v>151</v>
      </c>
      <c r="E122" s="196" t="str">
        <f t="shared" si="11"/>
        <v>AOP 549 mora biti jednak zbroju AOP-a: 899 do 901 u oba stupca podataka. Dopušteno je odstupanje od 1kn zbog zaokruživanja.</v>
      </c>
      <c r="F122" s="94">
        <f t="shared" si="14"/>
        <v>0</v>
      </c>
      <c r="G122" s="341">
        <f>IF(ABS(PRRAS!D562-SUM(PRRAS!D913:D915))&gt;1,1,0)</f>
        <v>0</v>
      </c>
      <c r="H122" s="341">
        <f>IF(ABS(PRRAS!E562-SUM(PRRAS!E913:E915))&gt;1,1,0)</f>
        <v>0</v>
      </c>
      <c r="I122" s="335"/>
      <c r="J122" s="335"/>
      <c r="K122" s="335"/>
      <c r="L122" s="335"/>
      <c r="M122" s="335"/>
      <c r="N122" s="335"/>
      <c r="O122" s="335"/>
      <c r="P122" s="335"/>
    </row>
    <row r="123" spans="1:16" ht="20.100000000000001" customHeight="1" x14ac:dyDescent="0.2">
      <c r="A123" s="212">
        <f t="shared" si="7"/>
        <v>116</v>
      </c>
      <c r="B123" s="150" t="str">
        <f t="shared" si="13"/>
        <v>Ispravna</v>
      </c>
      <c r="C123" s="221" t="s">
        <v>3161</v>
      </c>
      <c r="D123" s="342">
        <v>151</v>
      </c>
      <c r="E123" s="196" t="str">
        <f t="shared" si="11"/>
        <v>AOP 550 mora biti jednak zbroju AOP-a: 902 do 904 u oba stupca podataka. Dopušteno je odstupanje od 1kn zbog zaokruživanja.</v>
      </c>
      <c r="F123" s="94">
        <f t="shared" si="14"/>
        <v>0</v>
      </c>
      <c r="G123" s="341">
        <f>IF(ABS(PRRAS!D563-SUM(PRRAS!D916:D918))&gt;1,1,0)</f>
        <v>0</v>
      </c>
      <c r="H123" s="341">
        <f>IF(ABS(PRRAS!E563-SUM(PRRAS!E916:E918))&gt;1,1,0)</f>
        <v>0</v>
      </c>
      <c r="I123" s="335"/>
      <c r="J123" s="335"/>
      <c r="K123" s="335"/>
      <c r="L123" s="335"/>
      <c r="M123" s="335"/>
      <c r="N123" s="335"/>
      <c r="O123" s="335"/>
      <c r="P123" s="335"/>
    </row>
    <row r="124" spans="1:16" ht="20.100000000000001" customHeight="1" x14ac:dyDescent="0.2">
      <c r="A124" s="212">
        <f t="shared" si="7"/>
        <v>117</v>
      </c>
      <c r="B124" s="150" t="str">
        <f t="shared" ref="B124:B154" si="15">IF(F124=1,"Pogreška","Ispravna")</f>
        <v>Ispravna</v>
      </c>
      <c r="C124" s="221" t="s">
        <v>3162</v>
      </c>
      <c r="D124" s="342">
        <v>151</v>
      </c>
      <c r="E124" s="196" t="str">
        <f t="shared" si="11"/>
        <v>AOP 551 mora biti jednak zbroju AOP-a: 905 do 907 u oba stupca podataka. Dopušteno je odstupanje od 1kn zbog zaokruživanja.</v>
      </c>
      <c r="F124" s="94">
        <f t="shared" si="14"/>
        <v>0</v>
      </c>
      <c r="G124" s="341">
        <f>IF(ABS(PRRAS!D564-SUM(PRRAS!D919:D921))&gt;1,1,0)</f>
        <v>0</v>
      </c>
      <c r="H124" s="341">
        <f>IF(ABS(PRRAS!E564-SUM(PRRAS!E919:E921))&gt;1,1,0)</f>
        <v>0</v>
      </c>
      <c r="I124" s="335"/>
      <c r="J124" s="335"/>
      <c r="K124" s="335"/>
      <c r="L124" s="335"/>
      <c r="M124" s="335"/>
      <c r="N124" s="335"/>
      <c r="O124" s="335"/>
      <c r="P124" s="335"/>
    </row>
    <row r="125" spans="1:16" ht="20.100000000000001" customHeight="1" x14ac:dyDescent="0.2">
      <c r="A125" s="212">
        <f t="shared" si="7"/>
        <v>118</v>
      </c>
      <c r="B125" s="150" t="str">
        <f t="shared" si="15"/>
        <v>Ispravna</v>
      </c>
      <c r="C125" s="221" t="s">
        <v>3163</v>
      </c>
      <c r="D125" s="342">
        <v>151</v>
      </c>
      <c r="E125" s="196" t="str">
        <f t="shared" si="11"/>
        <v>AOP 552 mora biti jednak zbroju AOP-a: 908 do 910 u oba stupca podataka. Dopušteno je odstupanje od 1kn zbog zaokruživanja.</v>
      </c>
      <c r="F125" s="94">
        <f t="shared" si="14"/>
        <v>0</v>
      </c>
      <c r="G125" s="341">
        <f>IF(ABS(PRRAS!D565-SUM(PRRAS!D922:D924))&gt;1,1,0)</f>
        <v>0</v>
      </c>
      <c r="H125" s="341">
        <f>IF(ABS(PRRAS!E565-SUM(PRRAS!E922:E924))&gt;1,1,0)</f>
        <v>0</v>
      </c>
      <c r="I125" s="335"/>
      <c r="J125" s="335"/>
      <c r="K125" s="335"/>
      <c r="L125" s="335"/>
      <c r="M125" s="335"/>
      <c r="N125" s="335"/>
      <c r="O125" s="335"/>
      <c r="P125" s="335"/>
    </row>
    <row r="126" spans="1:16" ht="20.100000000000001" customHeight="1" x14ac:dyDescent="0.2">
      <c r="A126" s="212">
        <f t="shared" si="7"/>
        <v>119</v>
      </c>
      <c r="B126" s="150" t="str">
        <f t="shared" si="15"/>
        <v>Ispravna</v>
      </c>
      <c r="C126" s="221" t="s">
        <v>3164</v>
      </c>
      <c r="D126" s="342">
        <v>151</v>
      </c>
      <c r="E126" s="196" t="str">
        <f t="shared" ref="E126:E188" si="16">C126</f>
        <v>AOP 553 mora biti jednak zbroju AOP-a: 911 do 913 u oba stupca podataka. Dopušteno je odstupanje od 1kn zbog zaokruživanja.</v>
      </c>
      <c r="F126" s="94">
        <f t="shared" si="14"/>
        <v>0</v>
      </c>
      <c r="G126" s="341">
        <f>IF(ABS(PRRAS!D566-SUM(PRRAS!D925:D927))&gt;1,1,0)</f>
        <v>0</v>
      </c>
      <c r="H126" s="341">
        <f>IF(ABS(PRRAS!E566-SUM(PRRAS!E925:E927))&gt;1,1,0)</f>
        <v>0</v>
      </c>
      <c r="I126" s="335"/>
      <c r="J126" s="335"/>
      <c r="K126" s="335"/>
      <c r="L126" s="335"/>
      <c r="M126" s="335"/>
      <c r="N126" s="335"/>
      <c r="O126" s="335"/>
      <c r="P126" s="335"/>
    </row>
    <row r="127" spans="1:16" ht="20.100000000000001" customHeight="1" x14ac:dyDescent="0.2">
      <c r="A127" s="212">
        <f t="shared" si="7"/>
        <v>120</v>
      </c>
      <c r="B127" s="150" t="str">
        <f t="shared" si="15"/>
        <v>Ispravna</v>
      </c>
      <c r="C127" s="221" t="s">
        <v>3165</v>
      </c>
      <c r="D127" s="342">
        <v>151</v>
      </c>
      <c r="E127" s="196" t="str">
        <f t="shared" si="16"/>
        <v>AOP 554 mora biti jednak zbroju AOP-a: 914 do 916 u oba stupca podataka. Dopušteno je odstupanje od 1kn zbog zaokruživanja.</v>
      </c>
      <c r="F127" s="94">
        <f t="shared" si="14"/>
        <v>0</v>
      </c>
      <c r="G127" s="341">
        <f>IF(ABS(PRRAS!D567-SUM(PRRAS!D928:D930))&gt;1,1,0)</f>
        <v>0</v>
      </c>
      <c r="H127" s="341">
        <f>IF(ABS(PRRAS!E567-SUM(PRRAS!E928:E930))&gt;1,1,0)</f>
        <v>0</v>
      </c>
      <c r="I127" s="335"/>
      <c r="J127" s="335"/>
      <c r="K127" s="335"/>
      <c r="L127" s="335"/>
      <c r="M127" s="335"/>
      <c r="N127" s="335"/>
      <c r="O127" s="335"/>
      <c r="P127" s="335"/>
    </row>
    <row r="128" spans="1:16" ht="20.100000000000001" customHeight="1" x14ac:dyDescent="0.2">
      <c r="A128" s="212">
        <f t="shared" si="7"/>
        <v>121</v>
      </c>
      <c r="B128" s="150" t="str">
        <f t="shared" si="15"/>
        <v>Ispravna</v>
      </c>
      <c r="C128" s="221" t="s">
        <v>3166</v>
      </c>
      <c r="D128" s="342">
        <v>151</v>
      </c>
      <c r="E128" s="196" t="str">
        <f t="shared" si="16"/>
        <v>AOP 917 je samo dio AOP-a 587 i mora biti manji ili jednak njemu u oba stupca podataka</v>
      </c>
      <c r="F128" s="94">
        <f t="shared" si="14"/>
        <v>0</v>
      </c>
      <c r="G128" s="341">
        <f>IF(PRRAS!D931&gt;PRRAS!D600,1,0)</f>
        <v>0</v>
      </c>
      <c r="H128" s="341">
        <f>IF(PRRAS!E931&gt;PRRAS!E600,1,0)</f>
        <v>0</v>
      </c>
      <c r="I128" s="335"/>
      <c r="J128" s="335"/>
      <c r="K128" s="335"/>
      <c r="L128" s="335"/>
      <c r="M128" s="335"/>
      <c r="N128" s="335"/>
      <c r="O128" s="335"/>
      <c r="P128" s="335"/>
    </row>
    <row r="129" spans="1:16" ht="20.100000000000001" customHeight="1" x14ac:dyDescent="0.2">
      <c r="A129" s="212">
        <f t="shared" si="7"/>
        <v>122</v>
      </c>
      <c r="B129" s="150" t="str">
        <f t="shared" si="15"/>
        <v>Ispravna</v>
      </c>
      <c r="C129" s="221" t="s">
        <v>3167</v>
      </c>
      <c r="D129" s="342">
        <v>151</v>
      </c>
      <c r="E129" s="196" t="str">
        <f t="shared" si="16"/>
        <v>AOP 918 je samo dio AOP-a 588 i mora biti manji ili jednak njemu u oba stupca podataka</v>
      </c>
      <c r="F129" s="94">
        <f t="shared" si="14"/>
        <v>0</v>
      </c>
      <c r="G129" s="341">
        <f>IF(PRRAS!D932&gt;PRRAS!D601,1,0)</f>
        <v>0</v>
      </c>
      <c r="H129" s="341">
        <f>IF(PRRAS!E932&gt;PRRAS!E601,1,0)</f>
        <v>0</v>
      </c>
      <c r="I129" s="335"/>
      <c r="J129" s="335"/>
      <c r="K129" s="335"/>
      <c r="L129" s="335"/>
      <c r="M129" s="335"/>
      <c r="N129" s="335"/>
      <c r="O129" s="335"/>
      <c r="P129" s="335"/>
    </row>
    <row r="130" spans="1:16" ht="20.100000000000001" customHeight="1" x14ac:dyDescent="0.2">
      <c r="A130" s="212">
        <f t="shared" si="7"/>
        <v>123</v>
      </c>
      <c r="B130" s="150" t="str">
        <f t="shared" si="15"/>
        <v>Ispravna</v>
      </c>
      <c r="C130" s="221" t="s">
        <v>3168</v>
      </c>
      <c r="D130" s="342">
        <v>151</v>
      </c>
      <c r="E130" s="196" t="str">
        <f t="shared" si="16"/>
        <v>AOP 919 je samo dio AOP-a 589 i mora biti manji ili jednak njemu u oba stupca podataka</v>
      </c>
      <c r="F130" s="94">
        <f t="shared" si="14"/>
        <v>0</v>
      </c>
      <c r="G130" s="341">
        <f>IF(PRRAS!D933&gt;PRRAS!D602,1,0)</f>
        <v>0</v>
      </c>
      <c r="H130" s="341">
        <f>IF(PRRAS!E933&gt;PRRAS!E602,1,0)</f>
        <v>0</v>
      </c>
      <c r="I130" s="335"/>
      <c r="J130" s="335"/>
      <c r="K130" s="335"/>
      <c r="L130" s="335"/>
      <c r="M130" s="335"/>
      <c r="N130" s="335"/>
      <c r="O130" s="335"/>
      <c r="P130" s="335"/>
    </row>
    <row r="131" spans="1:16" ht="20.100000000000001" customHeight="1" x14ac:dyDescent="0.2">
      <c r="A131" s="212">
        <f t="shared" si="7"/>
        <v>124</v>
      </c>
      <c r="B131" s="150" t="str">
        <f t="shared" si="15"/>
        <v>Ispravna</v>
      </c>
      <c r="C131" s="221" t="s">
        <v>271</v>
      </c>
      <c r="D131" s="342">
        <v>151</v>
      </c>
      <c r="E131" s="196" t="str">
        <f t="shared" si="16"/>
        <v>AOP 920 je samo dio AOP-a 590 i mora biti manji ili jednak njemu u oba stupca podataka</v>
      </c>
      <c r="F131" s="94">
        <f t="shared" si="14"/>
        <v>0</v>
      </c>
      <c r="G131" s="341">
        <f>IF(PRRAS!D934&gt;PRRAS!D603,1,0)</f>
        <v>0</v>
      </c>
      <c r="H131" s="341">
        <f>IF(PRRAS!E934&gt;PRRAS!E603,1,0)</f>
        <v>0</v>
      </c>
      <c r="I131" s="335"/>
      <c r="J131" s="335"/>
      <c r="K131" s="335"/>
      <c r="L131" s="335"/>
      <c r="M131" s="335"/>
      <c r="N131" s="335"/>
      <c r="O131" s="335"/>
      <c r="P131" s="335"/>
    </row>
    <row r="132" spans="1:16" ht="20.100000000000001" customHeight="1" x14ac:dyDescent="0.2">
      <c r="A132" s="212">
        <f t="shared" si="7"/>
        <v>125</v>
      </c>
      <c r="B132" s="150" t="str">
        <f t="shared" si="15"/>
        <v>Ispravna</v>
      </c>
      <c r="C132" s="221" t="s">
        <v>272</v>
      </c>
      <c r="D132" s="342">
        <v>151</v>
      </c>
      <c r="E132" s="196" t="str">
        <f t="shared" si="16"/>
        <v>Zbroj AOP-a: 921 do 923 je samo dio AOP-a 592 i mora biti manji ili jednak njemu u oba stupca podataka</v>
      </c>
      <c r="F132" s="94">
        <f t="shared" si="14"/>
        <v>0</v>
      </c>
      <c r="G132" s="341">
        <f>IF(SUM(PRRAS!D935:D937)&gt;PRRAS!D605,1,0)</f>
        <v>0</v>
      </c>
      <c r="H132" s="341">
        <f>IF(SUM(PRRAS!E935:E937)&gt;PRRAS!E605,1,0)</f>
        <v>0</v>
      </c>
      <c r="I132" s="335"/>
      <c r="J132" s="335"/>
      <c r="K132" s="335"/>
      <c r="L132" s="335"/>
      <c r="M132" s="335"/>
      <c r="N132" s="335"/>
      <c r="O132" s="335"/>
      <c r="P132" s="335"/>
    </row>
    <row r="133" spans="1:16" ht="20.100000000000001" customHeight="1" x14ac:dyDescent="0.2">
      <c r="A133" s="212">
        <f t="shared" si="7"/>
        <v>126</v>
      </c>
      <c r="B133" s="150" t="str">
        <f t="shared" si="15"/>
        <v>Ispravna</v>
      </c>
      <c r="C133" s="221" t="s">
        <v>273</v>
      </c>
      <c r="D133" s="342">
        <v>151</v>
      </c>
      <c r="E133" s="196" t="str">
        <f t="shared" si="16"/>
        <v>AOP 924 je samo dio AOP-a 593 i mora biti manji ili jednak njemu u oba stupca podataka</v>
      </c>
      <c r="F133" s="94">
        <f t="shared" si="14"/>
        <v>0</v>
      </c>
      <c r="G133" s="341">
        <f>IF(PRRAS!D938&gt;PRRAS!D606,1,0)</f>
        <v>0</v>
      </c>
      <c r="H133" s="341">
        <f>IF(PRRAS!E938&gt;PRRAS!E606,1,0)</f>
        <v>0</v>
      </c>
      <c r="I133" s="335"/>
      <c r="J133" s="335"/>
      <c r="K133" s="335"/>
      <c r="L133" s="335"/>
      <c r="M133" s="335"/>
      <c r="N133" s="335"/>
      <c r="O133" s="335"/>
      <c r="P133" s="335"/>
    </row>
    <row r="134" spans="1:16" ht="20.100000000000001" customHeight="1" x14ac:dyDescent="0.2">
      <c r="A134" s="212">
        <f t="shared" si="7"/>
        <v>127</v>
      </c>
      <c r="B134" s="150" t="str">
        <f t="shared" si="15"/>
        <v>Ispravna</v>
      </c>
      <c r="C134" s="221" t="s">
        <v>274</v>
      </c>
      <c r="D134" s="342">
        <v>151</v>
      </c>
      <c r="E134" s="196" t="str">
        <f t="shared" si="16"/>
        <v>Zbroj AOP-a: 925 do 926 je samo dio AOP-a 594 i mora biti manji ili jednak njemu u oba stupca podataka</v>
      </c>
      <c r="F134" s="94">
        <f t="shared" si="14"/>
        <v>0</v>
      </c>
      <c r="G134" s="341">
        <f>IF(PRRAS!D939+PRRAS!D940&gt;PRRAS!D607,1,0)</f>
        <v>0</v>
      </c>
      <c r="H134" s="341">
        <f>IF(PRRAS!E939+PRRAS!E940&gt;PRRAS!E607,1,0)</f>
        <v>0</v>
      </c>
      <c r="I134" s="335"/>
      <c r="J134" s="335"/>
      <c r="K134" s="335"/>
      <c r="L134" s="335"/>
      <c r="M134" s="335"/>
      <c r="N134" s="335"/>
      <c r="O134" s="335"/>
      <c r="P134" s="335"/>
    </row>
    <row r="135" spans="1:16" ht="20.100000000000001" customHeight="1" x14ac:dyDescent="0.2">
      <c r="A135" s="212">
        <f t="shared" si="7"/>
        <v>128</v>
      </c>
      <c r="B135" s="150" t="str">
        <f t="shared" si="15"/>
        <v>Ispravna</v>
      </c>
      <c r="C135" s="221" t="s">
        <v>275</v>
      </c>
      <c r="D135" s="342">
        <v>151</v>
      </c>
      <c r="E135" s="196" t="str">
        <f t="shared" si="16"/>
        <v>AOP 927 je samo dio AOP-a 596 i mora biti manji ili jednak njemu u oba stupca podataka</v>
      </c>
      <c r="F135" s="94">
        <f t="shared" si="14"/>
        <v>0</v>
      </c>
      <c r="G135" s="341">
        <f>IF(PRRAS!D941&gt;PRRAS!D609,1,0)</f>
        <v>0</v>
      </c>
      <c r="H135" s="341">
        <f>IF(PRRAS!E941&gt;PRRAS!E609,1,0)</f>
        <v>0</v>
      </c>
      <c r="I135" s="335"/>
      <c r="J135" s="335"/>
      <c r="K135" s="335"/>
      <c r="L135" s="335"/>
      <c r="M135" s="335"/>
      <c r="N135" s="335"/>
      <c r="O135" s="335"/>
      <c r="P135" s="335"/>
    </row>
    <row r="136" spans="1:16" ht="20.100000000000001" customHeight="1" x14ac:dyDescent="0.2">
      <c r="A136" s="212">
        <f t="shared" si="7"/>
        <v>129</v>
      </c>
      <c r="B136" s="150" t="str">
        <f t="shared" si="15"/>
        <v>Ispravna</v>
      </c>
      <c r="C136" s="221" t="s">
        <v>1923</v>
      </c>
      <c r="D136" s="342">
        <v>151</v>
      </c>
      <c r="E136" s="196" t="str">
        <f t="shared" si="16"/>
        <v>Zbroj AOP-a: 928 do 930 je samo dio AOP-a 598 i mora biti manji ili jednak njemu u oba stupca podataka</v>
      </c>
      <c r="F136" s="94">
        <f t="shared" si="14"/>
        <v>0</v>
      </c>
      <c r="G136" s="341">
        <f>IF(SUM(PRRAS!D942:D944)&gt;PRRAS!D611,1,0)</f>
        <v>0</v>
      </c>
      <c r="H136" s="341">
        <f>IF(SUM(PRRAS!E942:E944)&gt;PRRAS!E611,1,0)</f>
        <v>0</v>
      </c>
      <c r="I136" s="335"/>
      <c r="J136" s="335"/>
      <c r="K136" s="335"/>
      <c r="L136" s="335"/>
      <c r="M136" s="335"/>
      <c r="N136" s="335"/>
      <c r="O136" s="335"/>
      <c r="P136" s="335"/>
    </row>
    <row r="137" spans="1:16" ht="20.100000000000001" customHeight="1" x14ac:dyDescent="0.2">
      <c r="A137" s="212">
        <f t="shared" si="7"/>
        <v>130</v>
      </c>
      <c r="B137" s="150" t="str">
        <f t="shared" si="15"/>
        <v>Ispravna</v>
      </c>
      <c r="C137" s="221" t="s">
        <v>1924</v>
      </c>
      <c r="D137" s="342">
        <v>151</v>
      </c>
      <c r="E137" s="196" t="str">
        <f t="shared" si="16"/>
        <v>AOP 931 je samo dio AOP-a 599 i mora biti manji ili jednak njemu u oba stupca podataka</v>
      </c>
      <c r="F137" s="94">
        <f t="shared" si="14"/>
        <v>0</v>
      </c>
      <c r="G137" s="341">
        <f>IF(PRRAS!D945&gt;PRRAS!D612,1,0)</f>
        <v>0</v>
      </c>
      <c r="H137" s="341">
        <f>IF(PRRAS!E945&gt;PRRAS!E612,1,0)</f>
        <v>0</v>
      </c>
      <c r="I137" s="335"/>
      <c r="J137" s="335"/>
      <c r="K137" s="335"/>
      <c r="L137" s="335"/>
      <c r="M137" s="335"/>
      <c r="N137" s="335"/>
      <c r="O137" s="335"/>
      <c r="P137" s="335"/>
    </row>
    <row r="138" spans="1:16" ht="20.100000000000001" customHeight="1" x14ac:dyDescent="0.2">
      <c r="A138" s="212">
        <f t="shared" si="7"/>
        <v>131</v>
      </c>
      <c r="B138" s="150" t="str">
        <f t="shared" si="15"/>
        <v>Ispravna</v>
      </c>
      <c r="C138" s="221" t="s">
        <v>3401</v>
      </c>
      <c r="D138" s="342">
        <v>151</v>
      </c>
      <c r="E138" s="196" t="str">
        <f t="shared" si="16"/>
        <v>Zbroj AOP-a: 932 do 933 je samo dio AOP-a 600 i mora biti manji ili jednak njemu u oba stupca podataka</v>
      </c>
      <c r="F138" s="94">
        <f t="shared" si="14"/>
        <v>0</v>
      </c>
      <c r="G138" s="341">
        <f>IF(SUM(PRRAS!D946:D947)&gt;PRRAS!D613,1,0)</f>
        <v>0</v>
      </c>
      <c r="H138" s="341">
        <f>IF(SUM(PRRAS!E946:E947)&gt;PRRAS!E613,1,0)</f>
        <v>0</v>
      </c>
      <c r="I138" s="335"/>
      <c r="J138" s="335"/>
      <c r="K138" s="335"/>
      <c r="L138" s="335"/>
      <c r="M138" s="335"/>
      <c r="N138" s="335"/>
      <c r="O138" s="335"/>
      <c r="P138" s="335"/>
    </row>
    <row r="139" spans="1:16" ht="20.100000000000001" customHeight="1" x14ac:dyDescent="0.2">
      <c r="A139" s="212">
        <f t="shared" si="7"/>
        <v>132</v>
      </c>
      <c r="B139" s="150" t="str">
        <f t="shared" si="15"/>
        <v>Ispravna</v>
      </c>
      <c r="C139" s="221" t="s">
        <v>3402</v>
      </c>
      <c r="D139" s="342">
        <v>151</v>
      </c>
      <c r="E139" s="196" t="str">
        <f t="shared" si="16"/>
        <v>Zbroj AOP-a: 934 do 936 je samo dio AOP-a 601 i mora biti manji ili jednak njemu u oba stupca podataka</v>
      </c>
      <c r="F139" s="94">
        <f t="shared" si="14"/>
        <v>0</v>
      </c>
      <c r="G139" s="341">
        <f>IF(SUM(PRRAS!D948:D950)&gt;PRRAS!D614,1,0)</f>
        <v>0</v>
      </c>
      <c r="H139" s="341">
        <f>IF(SUM(PRRAS!E948:E950)&gt;PRRAS!E614,1,0)</f>
        <v>0</v>
      </c>
      <c r="I139" s="335"/>
      <c r="J139" s="335"/>
      <c r="K139" s="335"/>
      <c r="L139" s="335"/>
      <c r="M139" s="335"/>
      <c r="N139" s="335"/>
      <c r="O139" s="335"/>
      <c r="P139" s="335"/>
    </row>
    <row r="140" spans="1:16" ht="20.100000000000001" customHeight="1" x14ac:dyDescent="0.2">
      <c r="A140" s="212">
        <f t="shared" si="7"/>
        <v>133</v>
      </c>
      <c r="B140" s="150" t="str">
        <f t="shared" si="15"/>
        <v>Ispravna</v>
      </c>
      <c r="C140" s="221" t="s">
        <v>3403</v>
      </c>
      <c r="D140" s="342">
        <v>151</v>
      </c>
      <c r="E140" s="196" t="str">
        <f t="shared" si="16"/>
        <v>AOP 937 je samo dio AOP-a 602 i mora biti manji ili jednak njemu u oba stupca podataka</v>
      </c>
      <c r="F140" s="94">
        <f t="shared" si="14"/>
        <v>0</v>
      </c>
      <c r="G140" s="341">
        <f>IF(PRRAS!D951&gt;PRRAS!D615,1,0)</f>
        <v>0</v>
      </c>
      <c r="H140" s="341">
        <f>IF(PRRAS!E951&gt;PRRAS!E615,1,0)</f>
        <v>0</v>
      </c>
      <c r="I140" s="335"/>
      <c r="J140" s="335"/>
      <c r="K140" s="335"/>
      <c r="L140" s="335"/>
      <c r="M140" s="335"/>
      <c r="N140" s="335"/>
      <c r="O140" s="335"/>
      <c r="P140" s="335"/>
    </row>
    <row r="141" spans="1:16" ht="20.100000000000001" customHeight="1" x14ac:dyDescent="0.2">
      <c r="A141" s="212">
        <f t="shared" si="7"/>
        <v>134</v>
      </c>
      <c r="B141" s="150" t="str">
        <f t="shared" si="15"/>
        <v>Ispravna</v>
      </c>
      <c r="C141" s="221" t="s">
        <v>492</v>
      </c>
      <c r="D141" s="342">
        <v>151</v>
      </c>
      <c r="E141" s="196" t="str">
        <f t="shared" si="16"/>
        <v>Zbroj AOP-a: 938+939 je samo dio AOP-a 603 i mora biti manji ili jednak njemu u oba stupca podataka</v>
      </c>
      <c r="F141" s="94">
        <f t="shared" si="14"/>
        <v>0</v>
      </c>
      <c r="G141" s="341">
        <f>IF(SUM(PRRAS!D952:D953)&gt;PRRAS!D616,1,0)</f>
        <v>0</v>
      </c>
      <c r="H141" s="341">
        <f>IF(SUM(PRRAS!E952:E953)&gt;PRRAS!E616,1,0)</f>
        <v>0</v>
      </c>
      <c r="I141" s="335"/>
      <c r="J141" s="335"/>
      <c r="K141" s="335"/>
      <c r="L141" s="335"/>
      <c r="M141" s="335"/>
      <c r="N141" s="335"/>
      <c r="O141" s="335"/>
      <c r="P141" s="335"/>
    </row>
    <row r="142" spans="1:16" ht="20.100000000000001" customHeight="1" x14ac:dyDescent="0.2">
      <c r="A142" s="212">
        <f t="shared" si="7"/>
        <v>135</v>
      </c>
      <c r="B142" s="150" t="str">
        <f t="shared" si="15"/>
        <v>Ispravna</v>
      </c>
      <c r="C142" s="221" t="s">
        <v>493</v>
      </c>
      <c r="D142" s="342">
        <v>151</v>
      </c>
      <c r="E142" s="196" t="str">
        <f t="shared" si="16"/>
        <v>AOP 940 je samo dio AOP-a 605 i mora biti manji ili jednak njemu u oba stupca podataka</v>
      </c>
      <c r="F142" s="94">
        <f t="shared" ref="F142:F151" si="17">MAX(G142:J142)</f>
        <v>0</v>
      </c>
      <c r="G142" s="341">
        <f>IF(PRRAS!D954&gt;PRRAS!D618,1,0)</f>
        <v>0</v>
      </c>
      <c r="H142" s="341">
        <f>IF(PRRAS!E954&gt;PRRAS!E618,1,0)</f>
        <v>0</v>
      </c>
      <c r="I142" s="335"/>
      <c r="J142" s="335"/>
      <c r="K142" s="335"/>
      <c r="L142" s="335"/>
      <c r="M142" s="335"/>
      <c r="N142" s="335"/>
      <c r="O142" s="335"/>
      <c r="P142" s="335"/>
    </row>
    <row r="143" spans="1:16" ht="20.100000000000001" customHeight="1" x14ac:dyDescent="0.2">
      <c r="A143" s="212">
        <f t="shared" si="7"/>
        <v>136</v>
      </c>
      <c r="B143" s="150" t="str">
        <f t="shared" si="15"/>
        <v>Ispravna</v>
      </c>
      <c r="C143" s="222" t="s">
        <v>494</v>
      </c>
      <c r="D143" s="342">
        <v>151</v>
      </c>
      <c r="E143" s="196" t="str">
        <f t="shared" si="16"/>
        <v>AOP 941 je samo dio AOP-a 606 i mora biti manji ili jednak njemu u oba stupca podataka</v>
      </c>
      <c r="F143" s="94">
        <f t="shared" si="17"/>
        <v>0</v>
      </c>
      <c r="G143" s="341">
        <f>IF(PRRAS!D955&gt;PRRAS!D619,1,0)</f>
        <v>0</v>
      </c>
      <c r="H143" s="341">
        <f>IF(PRRAS!E955&gt;PRRAS!E619,1,0)</f>
        <v>0</v>
      </c>
      <c r="I143" s="335"/>
      <c r="J143" s="335"/>
      <c r="K143" s="335"/>
      <c r="L143" s="335"/>
      <c r="M143" s="335"/>
      <c r="N143" s="335"/>
      <c r="O143" s="335"/>
      <c r="P143" s="335"/>
    </row>
    <row r="144" spans="1:16" ht="20.100000000000001" customHeight="1" x14ac:dyDescent="0.2">
      <c r="A144" s="212">
        <f t="shared" si="7"/>
        <v>137</v>
      </c>
      <c r="B144" s="150" t="str">
        <f t="shared" si="15"/>
        <v>Ispravna</v>
      </c>
      <c r="C144" s="221" t="s">
        <v>495</v>
      </c>
      <c r="D144" s="342">
        <v>151</v>
      </c>
      <c r="E144" s="196" t="str">
        <f t="shared" si="16"/>
        <v>AOP 942 je samo dio AOP-a 607 i mora biti manji ili jednak njemu u oba stupca podataka</v>
      </c>
      <c r="F144" s="94">
        <f t="shared" si="17"/>
        <v>0</v>
      </c>
      <c r="G144" s="341">
        <f>IF(PRRAS!D956&gt;PRRAS!D620,1,0)</f>
        <v>0</v>
      </c>
      <c r="H144" s="341">
        <f>IF(PRRAS!E956&gt;PRRAS!E620,1,0)</f>
        <v>0</v>
      </c>
      <c r="I144" s="341"/>
      <c r="J144" s="341"/>
      <c r="K144" s="335"/>
      <c r="L144" s="335"/>
      <c r="M144" s="335"/>
      <c r="N144" s="335"/>
      <c r="O144" s="335"/>
      <c r="P144" s="335"/>
    </row>
    <row r="145" spans="1:19" ht="20.100000000000001" customHeight="1" x14ac:dyDescent="0.2">
      <c r="A145" s="212">
        <f t="shared" si="7"/>
        <v>138</v>
      </c>
      <c r="B145" s="150" t="str">
        <f t="shared" si="15"/>
        <v>Ispravna</v>
      </c>
      <c r="C145" s="221" t="s">
        <v>496</v>
      </c>
      <c r="D145" s="342">
        <v>151</v>
      </c>
      <c r="E145" s="196" t="str">
        <f t="shared" si="16"/>
        <v>AOP 610 mora biti jednak zbroju AOP-a: 943+944 u oba stupca podataka. Dopušteno je odstupanje od 1kn zbog zaokruživanja.</v>
      </c>
      <c r="F145" s="94">
        <f t="shared" si="17"/>
        <v>0</v>
      </c>
      <c r="G145" s="341">
        <f>IF(ABS(PRRAS!D623-SUM(PRRAS!D957:D958))&gt;1,1,0)</f>
        <v>0</v>
      </c>
      <c r="H145" s="341">
        <f>IF(ABS(PRRAS!E623-SUM(PRRAS!E957:E958))&gt;1,1,0)</f>
        <v>0</v>
      </c>
      <c r="I145" s="341"/>
      <c r="J145" s="341"/>
      <c r="K145" s="335"/>
      <c r="L145" s="335"/>
      <c r="M145" s="335"/>
      <c r="N145" s="335"/>
      <c r="O145" s="335"/>
      <c r="P145" s="335"/>
    </row>
    <row r="146" spans="1:19" ht="20.100000000000001" customHeight="1" x14ac:dyDescent="0.2">
      <c r="A146" s="212">
        <f t="shared" ref="A146:A162" si="18">1+A145</f>
        <v>139</v>
      </c>
      <c r="B146" s="150" t="str">
        <f t="shared" si="15"/>
        <v>Ispravna</v>
      </c>
      <c r="C146" s="221" t="s">
        <v>497</v>
      </c>
      <c r="D146" s="342">
        <v>151</v>
      </c>
      <c r="E146" s="196" t="str">
        <f t="shared" si="16"/>
        <v>AOP 611 mora biti jednak zbroju AOP-a: 945+946 u oba stupca podataka. Dopušteno je odstupanje od 1kn zbog zaokruživanja.</v>
      </c>
      <c r="F146" s="94">
        <f t="shared" si="17"/>
        <v>0</v>
      </c>
      <c r="G146" s="341">
        <f>IF(ABS(PRRAS!D624-SUM(PRRAS!D959:D960))&gt;1,1,0)</f>
        <v>0</v>
      </c>
      <c r="H146" s="341">
        <f>IF(ABS(PRRAS!E624-SUM(PRRAS!E959:E960))&gt;1,1,0)</f>
        <v>0</v>
      </c>
      <c r="I146" s="335"/>
      <c r="J146" s="335"/>
      <c r="K146" s="335"/>
      <c r="L146" s="335"/>
      <c r="M146" s="335"/>
      <c r="N146" s="335"/>
      <c r="O146" s="335"/>
      <c r="P146" s="335"/>
    </row>
    <row r="147" spans="1:19" ht="20.100000000000001" customHeight="1" x14ac:dyDescent="0.2">
      <c r="A147" s="212">
        <f>1+A146</f>
        <v>140</v>
      </c>
      <c r="B147" s="150" t="str">
        <f t="shared" si="15"/>
        <v>Ispravna</v>
      </c>
      <c r="C147" s="221" t="s">
        <v>498</v>
      </c>
      <c r="D147" s="342">
        <v>151</v>
      </c>
      <c r="E147" s="196" t="str">
        <f t="shared" si="16"/>
        <v>AOP 612 mora biti jednak zbroju AOP-a: 947+948 u oba stupca podataka. Dopušteno je odstupanje od 1kn zbog zaokruživanja.</v>
      </c>
      <c r="F147" s="94">
        <f t="shared" si="17"/>
        <v>0</v>
      </c>
      <c r="G147" s="341">
        <f>IF(ABS(PRRAS!D625-SUM(PRRAS!D961:D962))&gt;1,1,0)</f>
        <v>0</v>
      </c>
      <c r="H147" s="341">
        <f>IF(ABS(PRRAS!E625-SUM(PRRAS!E961:E962))&gt;1,1,0)</f>
        <v>0</v>
      </c>
      <c r="I147" s="341"/>
      <c r="J147" s="341"/>
      <c r="K147" s="335"/>
      <c r="L147" s="335"/>
      <c r="M147" s="335"/>
      <c r="N147" s="335"/>
      <c r="O147" s="335"/>
      <c r="P147" s="335"/>
    </row>
    <row r="148" spans="1:19" ht="20.100000000000001" customHeight="1" x14ac:dyDescent="0.2">
      <c r="A148" s="212">
        <f t="shared" si="18"/>
        <v>141</v>
      </c>
      <c r="B148" s="150" t="str">
        <f t="shared" si="15"/>
        <v>Ispravna</v>
      </c>
      <c r="C148" s="221" t="s">
        <v>499</v>
      </c>
      <c r="D148" s="342">
        <v>151</v>
      </c>
      <c r="E148" s="196" t="str">
        <f t="shared" si="16"/>
        <v>AOP 613 mora biti jednak zbroju AOP-a: 949+950 u oba stupca podataka. Dopušteno je odstupanje od 1kn zbog zaokruživanja.</v>
      </c>
      <c r="F148" s="94">
        <f t="shared" si="17"/>
        <v>0</v>
      </c>
      <c r="G148" s="341">
        <f>IF(ABS(PRRAS!D626-SUM(PRRAS!D963:D964))&gt;1,1,0)</f>
        <v>0</v>
      </c>
      <c r="H148" s="341">
        <f>IF(ABS(PRRAS!E626-SUM(PRRAS!E963:E964))&gt;1,1,0)</f>
        <v>0</v>
      </c>
      <c r="I148" s="341"/>
      <c r="J148" s="341"/>
      <c r="K148" s="335"/>
      <c r="L148" s="335"/>
      <c r="M148" s="335"/>
      <c r="N148" s="335"/>
      <c r="O148" s="335"/>
      <c r="P148" s="335"/>
    </row>
    <row r="149" spans="1:19" ht="20.100000000000001" customHeight="1" x14ac:dyDescent="0.2">
      <c r="A149" s="212">
        <f t="shared" si="18"/>
        <v>142</v>
      </c>
      <c r="B149" s="150" t="str">
        <f t="shared" si="15"/>
        <v>Ispravna</v>
      </c>
      <c r="C149" s="221" t="s">
        <v>500</v>
      </c>
      <c r="D149" s="342">
        <v>151</v>
      </c>
      <c r="E149" s="196" t="str">
        <f t="shared" si="16"/>
        <v>AOP 614 mora biti jednak zbroju AOP-a: 951+952 u oba stupca podataka. Dopušteno je odstupanje od 1kn zbog zaokruživanja.</v>
      </c>
      <c r="F149" s="94">
        <f t="shared" si="17"/>
        <v>0</v>
      </c>
      <c r="G149" s="341">
        <f>IF(ABS(PRRAS!D627-SUM(PRRAS!D965:D966))&gt;1,1,0)</f>
        <v>0</v>
      </c>
      <c r="H149" s="341">
        <f>IF(ABS(PRRAS!E627-SUM(PRRAS!E965:E966))&gt;1,1,0)</f>
        <v>0</v>
      </c>
      <c r="I149" s="335"/>
      <c r="J149" s="335"/>
      <c r="K149" s="335"/>
      <c r="L149" s="335"/>
      <c r="M149" s="335"/>
      <c r="N149" s="335"/>
      <c r="O149" s="335"/>
      <c r="P149" s="335"/>
    </row>
    <row r="150" spans="1:19" ht="20.100000000000001" customHeight="1" x14ac:dyDescent="0.2">
      <c r="A150" s="212">
        <f t="shared" si="18"/>
        <v>143</v>
      </c>
      <c r="B150" s="150" t="str">
        <f t="shared" si="15"/>
        <v>Ispravna</v>
      </c>
      <c r="C150" s="221" t="s">
        <v>501</v>
      </c>
      <c r="D150" s="342">
        <v>151</v>
      </c>
      <c r="E150" s="196" t="str">
        <f t="shared" si="16"/>
        <v>AOP 615 mora biti jednak zbroju AOP-a: 953+954 u oba stupca podataka. Dopušteno je odstupanje od 1kn zbog zaokruživanja.</v>
      </c>
      <c r="F150" s="94">
        <f t="shared" si="17"/>
        <v>0</v>
      </c>
      <c r="G150" s="341">
        <f>IF(ABS(PRRAS!D628-SUM(PRRAS!D967:D968))&gt;1,1,0)</f>
        <v>0</v>
      </c>
      <c r="H150" s="341">
        <f>IF(ABS(PRRAS!E628-SUM(PRRAS!E967:E968))&gt;1,1,0)</f>
        <v>0</v>
      </c>
      <c r="I150" s="341"/>
      <c r="J150" s="341"/>
      <c r="K150" s="335"/>
      <c r="L150" s="335"/>
      <c r="M150" s="335"/>
      <c r="N150" s="335"/>
      <c r="O150" s="335"/>
      <c r="P150" s="335"/>
    </row>
    <row r="151" spans="1:19" ht="20.100000000000001" customHeight="1" x14ac:dyDescent="0.2">
      <c r="A151" s="212">
        <f t="shared" si="18"/>
        <v>144</v>
      </c>
      <c r="B151" s="150" t="str">
        <f t="shared" si="15"/>
        <v>Ispravna</v>
      </c>
      <c r="C151" s="221" t="s">
        <v>502</v>
      </c>
      <c r="D151" s="342">
        <v>151</v>
      </c>
      <c r="E151" s="196" t="str">
        <f t="shared" si="16"/>
        <v>AOP 616 mora biti jednak zbroju AOP-a: 955+956 u oba stupca podataka. Dopušteno je odstupanje od 1kn zbog zaokruživanja.</v>
      </c>
      <c r="F151" s="94">
        <f t="shared" si="17"/>
        <v>0</v>
      </c>
      <c r="G151" s="341">
        <f>IF(ABS(PRRAS!D629-SUM(PRRAS!D969:D970))&gt;1,1,0)</f>
        <v>0</v>
      </c>
      <c r="H151" s="341">
        <f>IF(ABS(PRRAS!E629-SUM(PRRAS!E969:E970))&gt;1,1,0)</f>
        <v>0</v>
      </c>
      <c r="I151" s="341"/>
      <c r="J151" s="341"/>
      <c r="K151" s="335"/>
      <c r="L151" s="335"/>
      <c r="M151" s="335"/>
      <c r="N151" s="335"/>
      <c r="O151" s="335"/>
      <c r="P151" s="335"/>
    </row>
    <row r="152" spans="1:19" ht="20.100000000000001" customHeight="1" x14ac:dyDescent="0.2">
      <c r="A152" s="212">
        <f t="shared" si="18"/>
        <v>145</v>
      </c>
      <c r="B152" s="150" t="str">
        <f t="shared" si="15"/>
        <v>Ispravna</v>
      </c>
      <c r="C152" s="221" t="s">
        <v>503</v>
      </c>
      <c r="D152" s="342">
        <v>151</v>
      </c>
      <c r="E152" s="196" t="str">
        <f t="shared" si="16"/>
        <v>AOP 957 je samo dio AOP-a 625 i mora biti manji ili jednak njemu u oba stupca podataka</v>
      </c>
      <c r="F152" s="94">
        <f>MAX(G152:H152)</f>
        <v>0</v>
      </c>
      <c r="G152" s="341">
        <f>IF(PRRAS!D971&gt;PRRAS!D638,1,0)</f>
        <v>0</v>
      </c>
      <c r="H152" s="341">
        <f>IF(PRRAS!E971&gt;PRRAS!E638,1,0)</f>
        <v>0</v>
      </c>
      <c r="I152" s="335"/>
      <c r="J152" s="335"/>
      <c r="K152" s="335"/>
      <c r="L152" s="335"/>
      <c r="M152" s="335"/>
      <c r="N152" s="335"/>
      <c r="O152" s="335"/>
      <c r="P152" s="335"/>
    </row>
    <row r="153" spans="1:19" ht="30" customHeight="1" x14ac:dyDescent="0.2">
      <c r="A153" s="212">
        <f t="shared" si="18"/>
        <v>146</v>
      </c>
      <c r="B153" s="150" t="str">
        <f t="shared" si="15"/>
        <v>Ispravna</v>
      </c>
      <c r="C153" s="221" t="s">
        <v>504</v>
      </c>
      <c r="D153" s="342">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5">
        <f>IF(MIN(Skriveni!C2:C3,Skriveni!C5:C12,Skriveni!C14:C997)&lt;0,1,0)</f>
        <v>0</v>
      </c>
      <c r="H153" s="335">
        <f>IF(MIN(Skriveni!D2:D3,Skriveni!D5:D12,Skriveni!D14:D997)&lt;0,1,0)</f>
        <v>0</v>
      </c>
      <c r="I153" s="335"/>
      <c r="J153" s="335"/>
      <c r="K153" s="335"/>
      <c r="L153" s="335"/>
      <c r="M153" s="335"/>
      <c r="N153" s="335"/>
      <c r="O153" s="335"/>
      <c r="P153" s="335"/>
    </row>
    <row r="154" spans="1:19" ht="30" customHeight="1" x14ac:dyDescent="0.2">
      <c r="A154" s="212">
        <f t="shared" si="18"/>
        <v>147</v>
      </c>
      <c r="B154" s="150" t="str">
        <f t="shared" si="15"/>
        <v>Ispravna</v>
      </c>
      <c r="C154" s="221" t="s">
        <v>3232</v>
      </c>
      <c r="D154" s="342">
        <v>151</v>
      </c>
      <c r="E154" s="196" t="str">
        <f t="shared" si="16"/>
        <v>Vrijednosti svih AOP oznaka moraju biti zaokružene, cjelobrojne vrijednosti, ako je vrijednost neke AOP oznake upisana s decimalama kontrola javlja pogrešku i takav obrazac je neispravan.</v>
      </c>
      <c r="F154" s="94">
        <f>G154</f>
        <v>0</v>
      </c>
      <c r="G154" s="335">
        <f>IF(H154=0,0,1)</f>
        <v>0</v>
      </c>
      <c r="H154" s="343">
        <f>SUM(Skriveni!H2:H997)</f>
        <v>0</v>
      </c>
      <c r="I154" s="335"/>
      <c r="J154" s="335"/>
      <c r="K154" s="335"/>
      <c r="L154" s="335"/>
      <c r="M154" s="335"/>
      <c r="N154" s="335"/>
      <c r="O154" s="335"/>
      <c r="P154" s="335"/>
    </row>
    <row r="155" spans="1:19" ht="61.5" customHeight="1" x14ac:dyDescent="0.2">
      <c r="A155" s="212">
        <f t="shared" si="18"/>
        <v>148</v>
      </c>
      <c r="B155" s="204" t="str">
        <f t="shared" ref="B155:B163" si="19">IF(F155=1,"Pogreška","Ispravna")</f>
        <v>Ispravna</v>
      </c>
      <c r="C155" s="223" t="s">
        <v>3739</v>
      </c>
      <c r="D155" s="342">
        <v>151</v>
      </c>
      <c r="E155" s="196" t="s">
        <v>3699</v>
      </c>
      <c r="F155" s="344">
        <f>G155*H155</f>
        <v>0</v>
      </c>
      <c r="G155" s="345">
        <f>IF(RefStr!$B$16=11,1,0)</f>
        <v>0</v>
      </c>
      <c r="H155" s="346">
        <f>IF((I155+J155+K155+L155+N155+P155)&lt;&gt;0,1,0)</f>
        <v>0</v>
      </c>
      <c r="I155" s="346">
        <f>MAX(PRRAS!D22:E34,PRRAS!D36:E41,PRRAS!D43:E45,PRRAS!D52:E57,PRRAS!D147:E147,PRRAS!D212:E212,PRRAS!D245:E246,PRRAS!D252:E252,PRRAS!D425:E427,PRRAS!D441:E443,PRRAS!D447:E448,PRRAS!D462:E464)</f>
        <v>0</v>
      </c>
      <c r="J155" s="347">
        <f>MAX(PRRAS!D467:E470,PRRAS!D473:E473,PRRAS!D483:E483,PRRAS!D486:E486,PRRAS!D490:E492,PRRAS!D504:E505,PRRAS!D510:E510,PRRAS!D522:E522,PRRAS!D525:E525,PRRAS!D531:E531,PRRAS!D534:E538,PRRAS!D552:E554,PRRAS!D558:E559,PRRAS!D575:E575,PRRAS!D578:E578,PRRAS!D582:E584)</f>
        <v>0</v>
      </c>
      <c r="K155" s="346">
        <f>MAX(PRRAS!D594:E594,PRRAS!D597:E597,PRRAS!D599:E603,PRRAS!D615:E616,PRRAS!D621:E621,PRRAS!D631:E633,PRRAS!D636:E636,PRRAS!D639:E639,PRRAS!D689:E689,PRRAS!D680:E680,PRRAS!D701:E701,PRRAS!D705:E705,PRRAS!D707:E707,PRRAS!D748:E750)</f>
        <v>0</v>
      </c>
      <c r="L155" s="348">
        <f>IF(AND(OR(PRRAS!$D$253&lt;&gt;0,PRRAS!$E$253&lt;&gt;0),$O$3&lt;&gt;47107),1,0)</f>
        <v>0</v>
      </c>
      <c r="M155" s="333" t="s">
        <v>456</v>
      </c>
      <c r="N155" s="348">
        <f>IF(AND(MAX(PRRAS!$D$14:$E$21)&lt;&gt;0,$O$3&lt;&gt;47123),1,0)</f>
        <v>0</v>
      </c>
      <c r="O155" s="333" t="s">
        <v>457</v>
      </c>
      <c r="P155" s="348">
        <f>IF(AND(MAX(PRRAS!$D$509:$E$509,PRRAS!$D$620:$E$620)&lt;&gt;0,$O$3&lt;&gt;721),1,0)</f>
        <v>0</v>
      </c>
      <c r="Q155" s="333" t="s">
        <v>458</v>
      </c>
      <c r="R155" s="348">
        <f>IF(AND(MAX(PRRAS!$D$488:$E$489)&lt;&gt;0,AND($O$3&lt;&gt;20181,$O$3&lt;&gt;47045)),1,0)</f>
        <v>0</v>
      </c>
      <c r="S155" s="333" t="s">
        <v>459</v>
      </c>
    </row>
    <row r="156" spans="1:19" ht="59.25" customHeight="1" x14ac:dyDescent="0.2">
      <c r="A156" s="212">
        <f t="shared" si="18"/>
        <v>149</v>
      </c>
      <c r="B156" s="204" t="str">
        <f t="shared" si="19"/>
        <v>Ispravna</v>
      </c>
      <c r="C156" s="223" t="s">
        <v>3740</v>
      </c>
      <c r="D156" s="342">
        <v>151</v>
      </c>
      <c r="E156" s="196" t="s">
        <v>3700</v>
      </c>
      <c r="F156" s="344">
        <f>G156*H156</f>
        <v>0</v>
      </c>
      <c r="G156" s="345">
        <f>IF(RefStr!$B$16=12,1,0)</f>
        <v>0</v>
      </c>
      <c r="H156" s="346">
        <f>IF((I156+J156+K156+L156+N156)&lt;&gt;0,1,0)</f>
        <v>0</v>
      </c>
      <c r="I156" s="347">
        <f>MAX(PRRAS!D22:E34,PRRAS!D36:E41,PRRAS!D43:E45,PRRAS!D147,PRRAS!D147:E147,PRRAS!D245:E246,PRRAS!D425:E427,PRRAS!D441:E443,PRRAS!D447:E448,PRRAS!D462:E464,PRRAS!D467:E470,PRRAS!D473:E473,PRRAS!D490:E492,PRRAS!D522:E522,PRRAS!D525:E525,PRRAS!D531:E531,PRRAS!D534:E538,PRRAS!D552:E554,PRRAS!D558:E559)</f>
        <v>0</v>
      </c>
      <c r="J156" s="346">
        <f>MAX(PRRAS!D575:E575,PRRAS!D578:E578,PRRAS!D582:E584,PRRAS!D594:E594,PRRAS!D597:E597,PRRAS!D601:E603,PRRAS!D631:E633,PRRAS!D636:E636,PRRAS!D639:E639,PRRAS!D701:E701,PRRAS!D703:E703,PRRAS!D705:E705,PRRAS!D707:E707)</f>
        <v>0</v>
      </c>
      <c r="K156" s="346"/>
      <c r="L156" s="348">
        <f>IF(AND(OR(PRRAS!$D$253&lt;&gt;0,PRRAS!$E$253&lt;&gt;0),$O$3&lt;&gt;47107),1,0)</f>
        <v>0</v>
      </c>
      <c r="M156" s="333" t="s">
        <v>456</v>
      </c>
      <c r="N156" s="348">
        <f>IF(AND(MAX(PRRAS!$D$14:$E$21)&lt;&gt;0,$O$3&lt;&gt;47123),1,0)</f>
        <v>0</v>
      </c>
      <c r="O156" s="333" t="s">
        <v>457</v>
      </c>
      <c r="P156" s="348"/>
      <c r="Q156" s="333"/>
    </row>
    <row r="157" spans="1:19" ht="30" customHeight="1" x14ac:dyDescent="0.2">
      <c r="A157" s="212">
        <f t="shared" si="18"/>
        <v>150</v>
      </c>
      <c r="B157" s="204" t="str">
        <f t="shared" si="19"/>
        <v>Ispravna</v>
      </c>
      <c r="C157" s="223" t="s">
        <v>792</v>
      </c>
      <c r="D157" s="342">
        <v>151</v>
      </c>
      <c r="E157" s="196" t="s">
        <v>3703</v>
      </c>
      <c r="F157" s="344">
        <f t="shared" ref="F157:F163" si="20">G157*H157</f>
        <v>0</v>
      </c>
      <c r="G157" s="345">
        <f>IF(RefStr!B16=13,1,0)</f>
        <v>0</v>
      </c>
      <c r="H157" s="346">
        <f>IF(I157&lt;&gt;0,1,0)</f>
        <v>1</v>
      </c>
      <c r="I157" s="347">
        <f>MAX(PRRAS!D139:E142)</f>
        <v>507889</v>
      </c>
      <c r="J157" s="346"/>
      <c r="K157" s="346"/>
      <c r="L157" s="346"/>
      <c r="M157" s="346"/>
      <c r="N157" s="345"/>
      <c r="O157" s="335"/>
      <c r="P157" s="335"/>
    </row>
    <row r="158" spans="1:19" ht="63.75" customHeight="1" x14ac:dyDescent="0.2">
      <c r="A158" s="212">
        <f t="shared" si="18"/>
        <v>151</v>
      </c>
      <c r="B158" s="204" t="str">
        <f t="shared" si="19"/>
        <v>Ispravna</v>
      </c>
      <c r="C158" s="223" t="s">
        <v>405</v>
      </c>
      <c r="D158" s="342">
        <v>151</v>
      </c>
      <c r="E158" s="196" t="s">
        <v>3702</v>
      </c>
      <c r="F158" s="344">
        <f t="shared" si="20"/>
        <v>0</v>
      </c>
      <c r="G158" s="345">
        <f>IF(RefStr!B16=21,1,0)</f>
        <v>0</v>
      </c>
      <c r="H158" s="345">
        <f t="shared" ref="H158:H163" si="21">IF(OR(MIN(I158:L158)&lt;&gt;0,MAX(I158:L158)&lt;&gt;0),1,0)</f>
        <v>0</v>
      </c>
      <c r="I158" s="346">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7">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6">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6">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6"/>
      <c r="N158" s="345"/>
      <c r="O158" s="335"/>
      <c r="P158" s="335"/>
    </row>
    <row r="159" spans="1:19" ht="63.75" customHeight="1" x14ac:dyDescent="0.2">
      <c r="A159" s="212">
        <f t="shared" si="18"/>
        <v>152</v>
      </c>
      <c r="B159" s="204" t="str">
        <f t="shared" si="19"/>
        <v>Ispravna</v>
      </c>
      <c r="C159" s="223" t="s">
        <v>1830</v>
      </c>
      <c r="D159" s="342">
        <v>151</v>
      </c>
      <c r="E159" s="196" t="s">
        <v>3701</v>
      </c>
      <c r="F159" s="344">
        <f t="shared" si="20"/>
        <v>0</v>
      </c>
      <c r="G159" s="345">
        <f>IF(RefStr!B16=22,1,0)</f>
        <v>0</v>
      </c>
      <c r="H159" s="345">
        <f t="shared" si="21"/>
        <v>1</v>
      </c>
      <c r="I159" s="346">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507889</v>
      </c>
      <c r="J159" s="347">
        <f>MAX(PRRAS!D541:E541,PRRAS!D552:E554,PRRAS!D558:E559,PRRAS!D575:E575,PRRAS!D578:E584,PRRAS!D594:E594,PRRAS!D597:E597,PRRAS!D599:E603,PRRAS!D614:E616,PRRAS!D620:E621,PRRAS!D631:E633,PRRAS!D636:E636,PRRAS!D639:E639,PRRAS!D689:E689,PRRAS!D701:E701,PRRAS!D703:E703,PRRAS!D705:E705,PRRAS!D707:E707)</f>
        <v>0</v>
      </c>
      <c r="K159" s="346">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6">
        <f>MIN(PRRAS!D541:E541,PRRAS!D552:E554,PRRAS!D558:E559,PRRAS!D575:E575,PRRAS!D578:E584,PRRAS!D594:E594,PRRAS!D597:E597,PRRAS!D599:E603,PRRAS!D614:E616,PRRAS!D620:E621,PRRAS!D631:E633,PRRAS!D636:E636,PRRAS!D639:E639,PRRAS!D689:E689,PRRAS!D701:E701,PRRAS!D703:E703,PRRAS!D705:E705,PRRAS!D707:E707)</f>
        <v>0</v>
      </c>
      <c r="M159" s="346"/>
      <c r="N159" s="345"/>
      <c r="O159" s="335"/>
      <c r="P159" s="335"/>
    </row>
    <row r="160" spans="1:19" ht="63.75" customHeight="1" x14ac:dyDescent="0.2">
      <c r="A160" s="212">
        <f t="shared" si="18"/>
        <v>153</v>
      </c>
      <c r="B160" s="204" t="str">
        <f>IF(F160=1,"Pogreška","Ispravna")</f>
        <v>Ispravna</v>
      </c>
      <c r="C160" s="223" t="s">
        <v>1913</v>
      </c>
      <c r="D160" s="342">
        <v>151</v>
      </c>
      <c r="E160" s="196" t="s">
        <v>3701</v>
      </c>
      <c r="F160" s="344">
        <f>G160*H160</f>
        <v>0</v>
      </c>
      <c r="G160" s="345">
        <f>IF(RefStr!B16=23,1,0)</f>
        <v>0</v>
      </c>
      <c r="H160" s="345">
        <f>IF(OR(MIN(I160:N160)&lt;&gt;0,MAX(I160:N160)&lt;&gt;0),1,0)</f>
        <v>1</v>
      </c>
      <c r="I160" s="346">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7">
        <f>MAX(PRRAS!D541:E541,PRRAS!D552:E554,PRRAS!D558:E559,PRRAS!D575:E575,PRRAS!D578:E584,PRRAS!D594:E594,PRRAS!D597:E597,PRRAS!D599:E603,PRRAS!D614:E616,PRRAS!D620:E621,PRRAS!D631:E633,PRRAS!D636:E636,PRRAS!D639:E639,PRRAS!D689:E689,PRRAS!D701:E701,PRRAS!D703:E703,PRRAS!D705:E705,PRRAS!D707:E707)</f>
        <v>0</v>
      </c>
      <c r="K160" s="347">
        <f>MAX(PRRAS!D139:E142,PRRAS!D245:E246)</f>
        <v>507889</v>
      </c>
      <c r="L160" s="346">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6">
        <f>MIN(PRRAS!D541:E541,PRRAS!D552:E554,PRRAS!D558:E559,PRRAS!D575:E575,PRRAS!D578:E584,PRRAS!D594:E594,PRRAS!D597:E597,PRRAS!D599:E603,PRRAS!D614:E616,PRRAS!D620:E621,PRRAS!D631:E633,PRRAS!D636:E636,PRRAS!D639:E639,PRRAS!D689:E689,PRRAS!D701:E701,PRRAS!D703:E703,PRRAS!D705:E705,PRRAS!D707:E707)</f>
        <v>0</v>
      </c>
      <c r="N160" s="346">
        <f>MAX(PRRAS!D139:E142,PRRAS!D245:E246)</f>
        <v>507889</v>
      </c>
      <c r="O160" s="345"/>
      <c r="P160" s="335"/>
      <c r="Q160" s="335"/>
      <c r="S160" s="6"/>
    </row>
    <row r="161" spans="1:16" ht="63.75" customHeight="1" x14ac:dyDescent="0.2">
      <c r="A161" s="212">
        <f t="shared" si="18"/>
        <v>154</v>
      </c>
      <c r="B161" s="204" t="str">
        <f t="shared" si="19"/>
        <v>Ispravna</v>
      </c>
      <c r="C161" s="223" t="s">
        <v>1428</v>
      </c>
      <c r="D161" s="342">
        <v>151</v>
      </c>
      <c r="E161" s="196" t="s">
        <v>3704</v>
      </c>
      <c r="F161" s="344">
        <f t="shared" si="20"/>
        <v>0</v>
      </c>
      <c r="G161" s="345">
        <f>IF(RefStr!B16=31,1,0)</f>
        <v>1</v>
      </c>
      <c r="H161" s="345">
        <f t="shared" si="21"/>
        <v>0</v>
      </c>
      <c r="I161" s="346">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7">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6">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6">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6"/>
      <c r="N161" s="345"/>
      <c r="O161" s="335"/>
      <c r="P161" s="335"/>
    </row>
    <row r="162" spans="1:16" ht="50.25" customHeight="1" x14ac:dyDescent="0.2">
      <c r="A162" s="212">
        <f t="shared" si="18"/>
        <v>155</v>
      </c>
      <c r="B162" s="204" t="str">
        <f t="shared" si="19"/>
        <v>Ispravna</v>
      </c>
      <c r="C162" s="223" t="s">
        <v>461</v>
      </c>
      <c r="D162" s="342">
        <v>151</v>
      </c>
      <c r="E162" s="196" t="s">
        <v>3705</v>
      </c>
      <c r="F162" s="344">
        <f t="shared" si="20"/>
        <v>0</v>
      </c>
      <c r="G162" s="345">
        <f>IF(RefStr!B16=41,1,0)</f>
        <v>0</v>
      </c>
      <c r="H162" s="345">
        <f>IF(OR(MIN(I162:L162)&lt;&gt;0,(I162+J162+K162+L162+M162)&lt;&gt;0),1,0)</f>
        <v>1</v>
      </c>
      <c r="I162" s="346">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7">
        <f>MAX(PRRAS!D639:E639,PRRAS!D658:E658,PRRAS!D660:E660,PRRAS!D701:E701,PRRAS!D703:E703,PRRAS!D705:E705,PRRAS!D707:E707)</f>
        <v>0</v>
      </c>
      <c r="K162" s="346">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6">
        <f>MIN(PRRAS!D639:E639,PRRAS!D658:E658,PRRAS!D660:E660,PRRAS!D701:E701,PRRAS!D703:E703,PRRAS!D705:E705,PRRAS!D707:E707)</f>
        <v>0</v>
      </c>
      <c r="M162" s="348">
        <f>IF(AND(MAX(PRRAS!$D$139:$E$142)&lt;&gt;0,AND($O$3&lt;&gt;23911,$O$3&lt;&gt;25843)),1,0)</f>
        <v>1</v>
      </c>
      <c r="N162" s="333" t="s">
        <v>460</v>
      </c>
      <c r="O162" s="345"/>
      <c r="P162" s="335"/>
    </row>
    <row r="163" spans="1:16" ht="55.5" customHeight="1" x14ac:dyDescent="0.2">
      <c r="A163" s="212">
        <f>1+A162</f>
        <v>156</v>
      </c>
      <c r="B163" s="204" t="str">
        <f t="shared" si="19"/>
        <v>Ispravna</v>
      </c>
      <c r="C163" s="223" t="s">
        <v>1430</v>
      </c>
      <c r="D163" s="342">
        <v>151</v>
      </c>
      <c r="E163" s="196" t="s">
        <v>3698</v>
      </c>
      <c r="F163" s="344">
        <f t="shared" si="20"/>
        <v>0</v>
      </c>
      <c r="G163" s="345">
        <f>IF(RefStr!B16=42,1,0)</f>
        <v>0</v>
      </c>
      <c r="H163" s="345">
        <f t="shared" si="21"/>
        <v>1</v>
      </c>
      <c r="I163" s="347">
        <f>MAX(PRRAS!D14:E45,PRRAS!D51:E57,PRRAS!D139:E142,PRRAS!D147:E147,PRRAS!D183:E183,PRRAS!D233:E238,PRRAS!D251:E255,PRRAS!D344:E345,PRRAS!D398:E398,PRRAS!D423:E427,PRRAS!D430:E430,PRRAS!D441:E443,PRRAS!D447:E448,PRRAS!D462:E464,PRRAS!D467:E470,PRRAS!D473:E473,PRRAS!D483:E483,PRRAS!D486:E486,PRRAS!D488:E492,PRRAS!D522:E522,PRRAS!D525:E528)</f>
        <v>507889</v>
      </c>
      <c r="J163" s="346">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6">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6">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6"/>
      <c r="N163" s="345"/>
      <c r="O163" s="335"/>
      <c r="P163" s="335"/>
    </row>
    <row r="164" spans="1:16" ht="20.100000000000001" customHeight="1" x14ac:dyDescent="0.2">
      <c r="A164" s="487" t="s">
        <v>4193</v>
      </c>
      <c r="B164" s="488"/>
      <c r="C164" s="489"/>
      <c r="D164" s="342">
        <v>-1</v>
      </c>
      <c r="E164" s="196" t="s">
        <v>1</v>
      </c>
      <c r="F164" s="94">
        <f>SUM(F165:F225)</f>
        <v>3</v>
      </c>
      <c r="G164" s="335"/>
      <c r="H164" s="335"/>
      <c r="I164" s="335"/>
      <c r="J164" s="335"/>
      <c r="K164" s="335"/>
      <c r="L164" s="335"/>
      <c r="M164" s="335"/>
      <c r="N164" s="335"/>
      <c r="O164" s="335"/>
      <c r="P164" s="335"/>
    </row>
    <row r="165" spans="1:16" ht="51" customHeight="1" x14ac:dyDescent="0.2">
      <c r="A165" s="213">
        <f>1+A163</f>
        <v>157</v>
      </c>
      <c r="B165" s="120" t="str">
        <f t="shared" ref="B165:B225" si="22">IF(F165=1,"Pozor!","Ispravna")</f>
        <v>Ispravna</v>
      </c>
      <c r="C165" s="224" t="s">
        <v>1458</v>
      </c>
      <c r="D165" s="334">
        <v>-151</v>
      </c>
      <c r="E165" s="196" t="s">
        <v>319</v>
      </c>
      <c r="F165" s="94">
        <f>MAX(G165:H165)</f>
        <v>0</v>
      </c>
      <c r="G165" s="335">
        <f>IF(AND(RefStr!B16=11,OR(PRRAS!D658&gt;0,PRRAS!D660&gt;0),OR(PRRAS!D659&gt;0,PRRAS!D661&gt;0)),1,0)</f>
        <v>0</v>
      </c>
      <c r="H165" s="335">
        <f>IF(AND(RefStr!B16=11,OR(PRRAS!E658&gt;0,PRRAS!E660&gt;0),OR(PRRAS!E659&gt;0,PRRAS!E661&gt;0)),1,0)</f>
        <v>0</v>
      </c>
      <c r="I165" s="335"/>
      <c r="J165" s="335"/>
      <c r="K165" s="335"/>
      <c r="L165" s="335"/>
      <c r="M165" s="335"/>
      <c r="N165" s="335"/>
      <c r="O165" s="335"/>
      <c r="P165" s="335"/>
    </row>
    <row r="166" spans="1:16" ht="30" customHeight="1" x14ac:dyDescent="0.2">
      <c r="A166" s="212">
        <f>1+A165</f>
        <v>158</v>
      </c>
      <c r="B166" s="121" t="str">
        <f t="shared" si="22"/>
        <v>Ispravna</v>
      </c>
      <c r="C166" s="225" t="s">
        <v>3697</v>
      </c>
      <c r="D166" s="334">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5">
        <f>IF(AND(PRRAS!D30&gt;0,PRRAS!D663=0),1,0)</f>
        <v>0</v>
      </c>
      <c r="H166" s="335">
        <f>IF(AND(PRRAS!E30&gt;0,PRRAS!E663=0),1,0)</f>
        <v>0</v>
      </c>
      <c r="I166" s="335"/>
      <c r="J166" s="335"/>
      <c r="K166" s="335"/>
      <c r="L166" s="335"/>
      <c r="M166" s="335"/>
      <c r="N166" s="335"/>
      <c r="O166" s="335"/>
      <c r="P166" s="335"/>
    </row>
    <row r="167" spans="1:16" ht="30" customHeight="1" x14ac:dyDescent="0.2">
      <c r="A167" s="207">
        <f t="shared" ref="A167:A225" si="24">1+A166</f>
        <v>159</v>
      </c>
      <c r="B167" s="121" t="str">
        <f t="shared" si="22"/>
        <v>Ispravna</v>
      </c>
      <c r="C167" s="225" t="s">
        <v>3706</v>
      </c>
      <c r="D167" s="334">
        <v>-151</v>
      </c>
      <c r="E167" s="196" t="s">
        <v>320</v>
      </c>
      <c r="F167" s="94">
        <f t="shared" si="23"/>
        <v>0</v>
      </c>
      <c r="G167" s="335">
        <f>IF(AND(PRRAS!D39&gt;0,SUM(PRRAS!D664:'PRRAS'!D665)=0),1,0)</f>
        <v>0</v>
      </c>
      <c r="H167" s="335">
        <f>IF(AND(PRRAS!E39&gt;0,SUM(PRRAS!E664:'PRRAS'!E665)=0),1,0)</f>
        <v>0</v>
      </c>
      <c r="I167" s="335"/>
      <c r="J167" s="335"/>
      <c r="K167" s="335"/>
      <c r="L167" s="335"/>
      <c r="M167" s="335"/>
      <c r="N167" s="335"/>
      <c r="O167" s="335"/>
      <c r="P167" s="335"/>
    </row>
    <row r="168" spans="1:16" ht="30" customHeight="1" x14ac:dyDescent="0.2">
      <c r="A168" s="207">
        <f t="shared" si="24"/>
        <v>160</v>
      </c>
      <c r="B168" s="121" t="str">
        <f t="shared" si="22"/>
        <v>Ispravna</v>
      </c>
      <c r="C168" s="225" t="s">
        <v>3707</v>
      </c>
      <c r="D168" s="334">
        <v>-151</v>
      </c>
      <c r="E168" s="196" t="str">
        <f t="shared" si="16"/>
        <v>Ako je iznos na AOP-u 079 veći od nule, a iznos na AOP-u 637 (premije na izdane vrijednosne papire) je jednak nuli, provjerite AOP 666. Ako je njegov iznos stvarno toliki, zanemarite ovu kontrolu.</v>
      </c>
      <c r="F168" s="94">
        <f t="shared" si="23"/>
        <v>0</v>
      </c>
      <c r="G168" s="335">
        <f>IF(AND(PRRAS!D90&gt;0,PRRAS!D680=0),1,0)</f>
        <v>0</v>
      </c>
      <c r="H168" s="335">
        <f>IF(AND(PRRAS!E90&gt;0,PRRAS!E680=0),1,0)</f>
        <v>0</v>
      </c>
      <c r="I168" s="335"/>
      <c r="J168" s="335"/>
      <c r="K168" s="335"/>
      <c r="L168" s="335"/>
      <c r="M168" s="335"/>
      <c r="N168" s="335"/>
      <c r="O168" s="335"/>
      <c r="P168" s="335"/>
    </row>
    <row r="169" spans="1:16" ht="43.5" customHeight="1" x14ac:dyDescent="0.2">
      <c r="A169" s="207">
        <f t="shared" si="24"/>
        <v>161</v>
      </c>
      <c r="B169" s="121" t="str">
        <f t="shared" si="22"/>
        <v>Ispravna</v>
      </c>
      <c r="C169" s="225" t="s">
        <v>3708</v>
      </c>
      <c r="D169" s="334">
        <v>-151</v>
      </c>
      <c r="E169" s="196" t="s">
        <v>3766</v>
      </c>
      <c r="F169" s="94">
        <f t="shared" si="23"/>
        <v>0</v>
      </c>
      <c r="G169" s="335">
        <f>IF(AND(PRRAS!D124&gt;0,SUM(PRRAS!D688:'PRRAS'!D689)=0),1,0)</f>
        <v>0</v>
      </c>
      <c r="H169" s="335">
        <f>IF(AND(PRRAS!E124&gt;0,SUM(PRRAS!E688:'PRRAS'!E689)=0),1,0)</f>
        <v>0</v>
      </c>
      <c r="I169" s="335"/>
      <c r="J169" s="335"/>
      <c r="K169" s="335"/>
      <c r="L169" s="335"/>
      <c r="M169" s="335"/>
      <c r="N169" s="335"/>
      <c r="O169" s="335"/>
      <c r="P169" s="335"/>
    </row>
    <row r="170" spans="1:16" ht="30" customHeight="1" x14ac:dyDescent="0.2">
      <c r="A170" s="207">
        <f t="shared" si="24"/>
        <v>162</v>
      </c>
      <c r="B170" s="121" t="str">
        <f t="shared" si="22"/>
        <v>Pozor!</v>
      </c>
      <c r="C170" s="225" t="s">
        <v>3709</v>
      </c>
      <c r="D170" s="334">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1</v>
      </c>
      <c r="G170" s="335">
        <f>IF(AND(PRRAS!D166&gt;0,SUM(PRRAS!D691:D692)=0),1,0)</f>
        <v>1</v>
      </c>
      <c r="H170" s="335">
        <f>IF(AND(PRRAS!E166&gt;0,SUM(PRRAS!E691:E692)=0),1,0)</f>
        <v>0</v>
      </c>
      <c r="I170" s="335"/>
      <c r="J170" s="335"/>
      <c r="K170" s="335"/>
      <c r="L170" s="335"/>
      <c r="M170" s="335"/>
      <c r="N170" s="335"/>
      <c r="O170" s="335"/>
      <c r="P170" s="335"/>
    </row>
    <row r="171" spans="1:16" ht="33.75" customHeight="1" x14ac:dyDescent="0.2">
      <c r="A171" s="207">
        <f t="shared" si="24"/>
        <v>163</v>
      </c>
      <c r="B171" s="121" t="str">
        <f t="shared" si="22"/>
        <v>Ispravna</v>
      </c>
      <c r="C171" s="225" t="s">
        <v>2398</v>
      </c>
      <c r="D171" s="334">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5">
        <f>IF(AND(PRRAS!D191&gt;0,PRRAS!D694=0),1,0)</f>
        <v>0</v>
      </c>
      <c r="H171" s="335">
        <f>IF(AND(PRRAS!E191&gt;0,PRRAS!E694=0),1,0)</f>
        <v>0</v>
      </c>
      <c r="I171" s="335"/>
      <c r="J171" s="335"/>
      <c r="K171" s="335"/>
      <c r="L171" s="335"/>
      <c r="M171" s="335"/>
      <c r="N171" s="335"/>
      <c r="O171" s="335"/>
      <c r="P171" s="335"/>
    </row>
    <row r="172" spans="1:16" ht="45" customHeight="1" x14ac:dyDescent="0.2">
      <c r="A172" s="207">
        <f t="shared" si="24"/>
        <v>164</v>
      </c>
      <c r="B172" s="121" t="str">
        <f t="shared" si="22"/>
        <v>Ispravna</v>
      </c>
      <c r="C172" s="225" t="s">
        <v>3741</v>
      </c>
      <c r="D172" s="334">
        <v>-151</v>
      </c>
      <c r="E172" s="196" t="s">
        <v>2222</v>
      </c>
      <c r="F172" s="94">
        <f t="shared" si="23"/>
        <v>0</v>
      </c>
      <c r="G172" s="335">
        <f>IF(AND(PRRAS!D192&gt;0,SUM(PRRAS!D695:D697)=0),1,0)</f>
        <v>0</v>
      </c>
      <c r="H172" s="335">
        <f>IF(AND(PRRAS!E192&gt;0,SUM(PRRAS!E695:E697)=0),1,0)</f>
        <v>0</v>
      </c>
      <c r="I172" s="335"/>
      <c r="J172" s="335"/>
      <c r="K172" s="335"/>
      <c r="L172" s="335"/>
      <c r="M172" s="335"/>
      <c r="N172" s="335"/>
      <c r="O172" s="335"/>
      <c r="P172" s="335"/>
    </row>
    <row r="173" spans="1:16" ht="30" customHeight="1" x14ac:dyDescent="0.2">
      <c r="A173" s="207">
        <f t="shared" si="24"/>
        <v>165</v>
      </c>
      <c r="B173" s="121" t="str">
        <f t="shared" si="22"/>
        <v>Pozor!</v>
      </c>
      <c r="C173" s="225" t="s">
        <v>2777</v>
      </c>
      <c r="D173" s="334">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1</v>
      </c>
      <c r="G173" s="335">
        <f>IF(AND(PRRAS!D198&gt;0,PRRAS!D698=0),1,0)</f>
        <v>1</v>
      </c>
      <c r="H173" s="335">
        <f>IF(AND(PRRAS!E198&gt;0,PRRAS!E698=0),1,0)</f>
        <v>0</v>
      </c>
      <c r="I173" s="335"/>
      <c r="J173" s="335"/>
      <c r="K173" s="335"/>
      <c r="L173" s="335"/>
      <c r="M173" s="335"/>
      <c r="N173" s="335"/>
      <c r="O173" s="335"/>
      <c r="P173" s="335"/>
    </row>
    <row r="174" spans="1:16" ht="30" customHeight="1" x14ac:dyDescent="0.2">
      <c r="A174" s="207">
        <f t="shared" si="24"/>
        <v>166</v>
      </c>
      <c r="B174" s="121" t="str">
        <f t="shared" si="22"/>
        <v>Pozor!</v>
      </c>
      <c r="C174" s="225" t="s">
        <v>2778</v>
      </c>
      <c r="D174" s="334">
        <v>-151</v>
      </c>
      <c r="E174" s="196" t="str">
        <f t="shared" si="16"/>
        <v>Ako je iznos na AOP-u 188 veći od nule, a iznos na AOP-u 685 (premije osiguranja zaposlenih) je jednak nuli, provjerite AOP 685. Ako je njegov iznos stvarno toliki, zanemarite ovu kontrolu.</v>
      </c>
      <c r="F174" s="94">
        <f t="shared" si="23"/>
        <v>1</v>
      </c>
      <c r="G174" s="335">
        <f>IF(AND(PRRAS!D199&gt;0,PRRAS!D699=0),1,0)</f>
        <v>1</v>
      </c>
      <c r="H174" s="335">
        <f>IF(AND(PRRAS!E199&gt;0,PRRAS!E699=0),1,0)</f>
        <v>1</v>
      </c>
      <c r="I174" s="335"/>
      <c r="J174" s="335"/>
      <c r="K174" s="335"/>
      <c r="L174" s="335"/>
      <c r="M174" s="335"/>
      <c r="N174" s="335"/>
      <c r="O174" s="335"/>
      <c r="P174" s="335"/>
    </row>
    <row r="175" spans="1:16" ht="53.25" customHeight="1" x14ac:dyDescent="0.2">
      <c r="A175" s="207">
        <f t="shared" si="24"/>
        <v>167</v>
      </c>
      <c r="B175" s="121" t="str">
        <f t="shared" si="22"/>
        <v>Ispravna</v>
      </c>
      <c r="C175" s="225" t="s">
        <v>2779</v>
      </c>
      <c r="D175" s="334">
        <v>-151</v>
      </c>
      <c r="E175" s="196" t="s">
        <v>2223</v>
      </c>
      <c r="F175" s="94">
        <f t="shared" si="23"/>
        <v>0</v>
      </c>
      <c r="G175" s="335">
        <f>IF(AND(PRRAS!D217&gt;0,SUM(PRRAS!D721:D723)=0),1,0)</f>
        <v>0</v>
      </c>
      <c r="H175" s="335">
        <f>IF(AND(PRRAS!E217&gt;0,SUM(PRRAS!E721:E723)=0),1,0)</f>
        <v>0</v>
      </c>
      <c r="I175" s="335"/>
      <c r="J175" s="335"/>
      <c r="K175" s="335"/>
      <c r="L175" s="335"/>
      <c r="M175" s="335"/>
      <c r="N175" s="335"/>
      <c r="O175" s="335"/>
      <c r="P175" s="335"/>
    </row>
    <row r="176" spans="1:16" ht="30" customHeight="1" x14ac:dyDescent="0.2">
      <c r="A176" s="207">
        <f t="shared" si="24"/>
        <v>168</v>
      </c>
      <c r="B176" s="121" t="str">
        <f t="shared" si="22"/>
        <v>Ispravna</v>
      </c>
      <c r="C176" s="225" t="s">
        <v>2780</v>
      </c>
      <c r="D176" s="334">
        <v>-151</v>
      </c>
      <c r="E176" s="196" t="str">
        <f t="shared" si="16"/>
        <v>Ako je iznos na AOP-u 212 veći od nule, a iznos na AOP-u 717 (diskont na izdane vrijednosne papire) je jednak nuli, provjerite AOP 717. Ako je njegov iznos stvarno toliki, zanemarite ovu kontrolu.</v>
      </c>
      <c r="F176" s="94">
        <f t="shared" si="23"/>
        <v>0</v>
      </c>
      <c r="G176" s="335">
        <f>IF(AND(PRRAS!D223&gt;0,PRRAS!D731=0),1,0)</f>
        <v>0</v>
      </c>
      <c r="H176" s="335">
        <f>IF(AND(PRRAS!E223&gt;0,PRRAS!E731=0),1,0)</f>
        <v>0</v>
      </c>
      <c r="I176" s="335"/>
      <c r="J176" s="335"/>
      <c r="K176" s="335"/>
      <c r="L176" s="335"/>
      <c r="M176" s="335"/>
      <c r="N176" s="335"/>
      <c r="O176" s="335"/>
      <c r="P176" s="335"/>
    </row>
    <row r="177" spans="1:16" ht="30" customHeight="1" x14ac:dyDescent="0.2">
      <c r="A177" s="207">
        <f t="shared" si="24"/>
        <v>169</v>
      </c>
      <c r="B177" s="121" t="str">
        <f t="shared" si="22"/>
        <v>Ispravna</v>
      </c>
      <c r="C177" s="225" t="s">
        <v>2781</v>
      </c>
      <c r="D177" s="334">
        <v>-151</v>
      </c>
      <c r="E177" s="196" t="str">
        <f t="shared" si="16"/>
        <v>Ako je iznos na AOP-u 246 veći od nule, a suma iznosa na AOP-ima 762 do 770 jednaki nuli, provjerite AOP-e 762 do 770. Ako su njihovi iznosi stvarno toliki, zanemarite ovu kontrolu.</v>
      </c>
      <c r="F177" s="94">
        <f t="shared" si="23"/>
        <v>0</v>
      </c>
      <c r="G177" s="335">
        <f>IF(AND(PRRAS!D257&gt;0,SUM(PRRAS!D776:D784)=0),1,0)</f>
        <v>0</v>
      </c>
      <c r="H177" s="335">
        <f>IF(AND(PRRAS!E257&gt;0,SUM(PRRAS!E776:E784)=0),1,0)</f>
        <v>0</v>
      </c>
      <c r="I177" s="335"/>
      <c r="J177" s="335"/>
      <c r="K177" s="335"/>
      <c r="L177" s="335"/>
      <c r="M177" s="335"/>
      <c r="N177" s="335"/>
      <c r="O177" s="335"/>
      <c r="P177" s="335"/>
    </row>
    <row r="178" spans="1:16" ht="30" customHeight="1" x14ac:dyDescent="0.2">
      <c r="A178" s="207">
        <f t="shared" si="24"/>
        <v>170</v>
      </c>
      <c r="B178" s="121" t="str">
        <f t="shared" si="22"/>
        <v>Ispravna</v>
      </c>
      <c r="C178" s="225" t="s">
        <v>2782</v>
      </c>
      <c r="D178" s="334">
        <v>-151</v>
      </c>
      <c r="E178" s="196" t="str">
        <f t="shared" si="16"/>
        <v>Ako je iznos na AOP-u 247 veći od nule, a suma iznosa na AOP-ima u 771 do 775 je jednaka nuli, provjerite AOP-e 771 do 775. Ako su njegovi iznosi stvarno toliki, zanemarite ovu kontrolu.</v>
      </c>
      <c r="F178" s="94">
        <f t="shared" si="23"/>
        <v>0</v>
      </c>
      <c r="G178" s="335">
        <f>IF(AND(PRRAS!D258&gt;0,SUM(PRRAS!D785:D789)=0),1,0)</f>
        <v>0</v>
      </c>
      <c r="H178" s="335">
        <f>IF(AND(PRRAS!E258&gt;0,SUM(PRRAS!E785:E789)=0),1,0)</f>
        <v>0</v>
      </c>
      <c r="I178" s="335"/>
      <c r="J178" s="335"/>
      <c r="K178" s="335"/>
      <c r="L178" s="335"/>
      <c r="M178" s="335"/>
      <c r="N178" s="335"/>
      <c r="O178" s="335"/>
      <c r="P178" s="335"/>
    </row>
    <row r="179" spans="1:16" ht="30" customHeight="1" x14ac:dyDescent="0.2">
      <c r="A179" s="207">
        <f t="shared" si="24"/>
        <v>171</v>
      </c>
      <c r="B179" s="121" t="str">
        <f t="shared" si="22"/>
        <v>Ispravna</v>
      </c>
      <c r="C179" s="225" t="s">
        <v>2783</v>
      </c>
      <c r="D179" s="334">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5">
        <f>IF(AND(PRRAS!D261&gt;0,PRRAS!D790=0),1,0)</f>
        <v>0</v>
      </c>
      <c r="H179" s="349">
        <f>IF(AND(PRRAS!E261&gt;0,PRRAS!E790=0),1,0)</f>
        <v>0</v>
      </c>
      <c r="I179" s="335"/>
      <c r="J179" s="335"/>
      <c r="K179" s="335"/>
      <c r="L179" s="335"/>
      <c r="M179" s="335"/>
      <c r="N179" s="335"/>
      <c r="O179" s="335"/>
      <c r="P179" s="335"/>
    </row>
    <row r="180" spans="1:16" ht="33" customHeight="1" x14ac:dyDescent="0.2">
      <c r="A180" s="207">
        <f t="shared" si="24"/>
        <v>172</v>
      </c>
      <c r="B180" s="121" t="str">
        <f t="shared" si="22"/>
        <v>Ispravna</v>
      </c>
      <c r="C180" s="225" t="s">
        <v>4128</v>
      </c>
      <c r="D180" s="334">
        <v>-151</v>
      </c>
      <c r="E180" s="196" t="str">
        <f t="shared" si="16"/>
        <v>Ako je iznos na AOP-u 416 veći od nule, a iznos na AOP-ima 788 i 789 jednak nuli, provjerite AOP-e 788 i 789. Ako je njihov iznos stvarno toliki, zanemarite ovu kontrolu.</v>
      </c>
      <c r="F180" s="94">
        <f t="shared" si="23"/>
        <v>0</v>
      </c>
      <c r="G180" s="335">
        <f>IF(AND(PRRAS!D429&gt;0,SUM(PRRAS!D802:D803)=0),1,0)</f>
        <v>0</v>
      </c>
      <c r="H180" s="335">
        <f>IF(AND(PRRAS!E429&gt;0,SUM(PRRAS!E802:E803)=0),1,0)</f>
        <v>0</v>
      </c>
      <c r="I180" s="335"/>
      <c r="J180" s="335"/>
      <c r="K180" s="335"/>
      <c r="L180" s="335"/>
      <c r="M180" s="335"/>
      <c r="N180" s="335"/>
      <c r="O180" s="335"/>
      <c r="P180" s="335"/>
    </row>
    <row r="181" spans="1:16" ht="30" customHeight="1" x14ac:dyDescent="0.2">
      <c r="A181" s="207">
        <f t="shared" si="24"/>
        <v>173</v>
      </c>
      <c r="B181" s="121" t="str">
        <f t="shared" si="22"/>
        <v>Ispravna</v>
      </c>
      <c r="C181" s="225" t="s">
        <v>4129</v>
      </c>
      <c r="D181" s="334">
        <v>-151</v>
      </c>
      <c r="E181" s="196" t="str">
        <f t="shared" si="16"/>
        <v>Ako je iznos na AOP-u 419 veći od nule, a iznos na AOP-ima 790 i 791 jednak nuli, provjerite AOP-e 790 i 791. Ako je njihov iznos stvarno toliki, zanemarite ovu kontrolu.</v>
      </c>
      <c r="F181" s="94">
        <f t="shared" si="23"/>
        <v>0</v>
      </c>
      <c r="G181" s="335">
        <f>IF(AND(PRRAS!D432&gt;0,SUM(PRRAS!D804:D805)=0),1,0)</f>
        <v>0</v>
      </c>
      <c r="H181" s="335">
        <f>IF(AND(PRRAS!E432&gt;0,SUM(PRRAS!E804:E805)=0),1,0)</f>
        <v>0</v>
      </c>
      <c r="I181" s="335"/>
      <c r="J181" s="335"/>
      <c r="K181" s="335"/>
      <c r="L181" s="335"/>
      <c r="M181" s="335"/>
      <c r="N181" s="335"/>
      <c r="O181" s="335"/>
      <c r="P181" s="335"/>
    </row>
    <row r="182" spans="1:16" ht="30" customHeight="1" x14ac:dyDescent="0.2">
      <c r="A182" s="207">
        <f t="shared" si="24"/>
        <v>174</v>
      </c>
      <c r="B182" s="121" t="str">
        <f t="shared" si="22"/>
        <v>Ispravna</v>
      </c>
      <c r="C182" s="225" t="s">
        <v>1334</v>
      </c>
      <c r="D182" s="334">
        <v>-151</v>
      </c>
      <c r="E182" s="196" t="str">
        <f t="shared" si="16"/>
        <v>Ako je iznos na AOP-u 420 veći od nule, a iznos na AOP-ima 792 i 793 jednak nuli, provjerite AOP-e 792 i 793. Ako je njihov iznos stvarno toliki, zanemarite ovu kontrolu.</v>
      </c>
      <c r="F182" s="94">
        <f t="shared" si="23"/>
        <v>0</v>
      </c>
      <c r="G182" s="335">
        <f>IF(AND(PRRAS!D433&gt;0,SUM(PRRAS!D806:D807)=0),1,0)</f>
        <v>0</v>
      </c>
      <c r="H182" s="335">
        <f>IF(AND(PRRAS!E433&gt;0,SUM(PRRAS!E806:E807)=0),1,0)</f>
        <v>0</v>
      </c>
      <c r="I182" s="335"/>
      <c r="J182" s="335"/>
      <c r="K182" s="335"/>
      <c r="L182" s="335"/>
      <c r="M182" s="335"/>
      <c r="N182" s="335"/>
      <c r="O182" s="335"/>
      <c r="P182" s="335"/>
    </row>
    <row r="183" spans="1:16" ht="30" customHeight="1" x14ac:dyDescent="0.2">
      <c r="A183" s="207">
        <f t="shared" si="24"/>
        <v>175</v>
      </c>
      <c r="B183" s="121" t="str">
        <f t="shared" si="22"/>
        <v>Ispravna</v>
      </c>
      <c r="C183" s="225" t="s">
        <v>2405</v>
      </c>
      <c r="D183" s="334">
        <v>-151</v>
      </c>
      <c r="E183" s="196" t="str">
        <f t="shared" si="16"/>
        <v>Ako je iznos na AOP-u 421 veći od nule, a iznos na AOP-ima 794 i 795 jednak nuli, provjerite AOP-e 794 i 795. Ako je njihov iznos stvarno toliki, zanemarite ovu kontrolu.</v>
      </c>
      <c r="F183" s="94">
        <f t="shared" si="23"/>
        <v>0</v>
      </c>
      <c r="G183" s="335">
        <f>IF(AND(PRRAS!D434&gt;0,SUM(PRRAS!D808:D809)=0),1,0)</f>
        <v>0</v>
      </c>
      <c r="H183" s="335">
        <f>IF(AND(PRRAS!E434&gt;0,SUM(PRRAS!E808:E809)=0),1,0)</f>
        <v>0</v>
      </c>
      <c r="I183" s="335"/>
      <c r="J183" s="335"/>
      <c r="K183" s="335"/>
      <c r="L183" s="335"/>
      <c r="M183" s="335"/>
      <c r="N183" s="335"/>
      <c r="O183" s="335"/>
      <c r="P183" s="335"/>
    </row>
    <row r="184" spans="1:16" ht="30" customHeight="1" x14ac:dyDescent="0.2">
      <c r="A184" s="207">
        <f t="shared" si="24"/>
        <v>176</v>
      </c>
      <c r="B184" s="121" t="str">
        <f t="shared" si="22"/>
        <v>Ispravna</v>
      </c>
      <c r="C184" s="225" t="s">
        <v>2406</v>
      </c>
      <c r="D184" s="334">
        <v>-151</v>
      </c>
      <c r="E184" s="196" t="str">
        <f t="shared" si="16"/>
        <v>Ako je iznos na AOP-u 425 veći od nule, a iznos na AOP-ima 799 i 800 jednak nuli, provjerite AOP-e 799 i 800. Ako je njihov iznos stvarno toliki, zanemarite ovu kontrolu.</v>
      </c>
      <c r="F184" s="94">
        <f t="shared" si="23"/>
        <v>0</v>
      </c>
      <c r="G184" s="335">
        <f>IF(AND(PRRAS!D438&gt;0,SUM(PRRAS!D813:D814)=0),1,0)</f>
        <v>0</v>
      </c>
      <c r="H184" s="335">
        <f>IF(AND(PRRAS!E438&gt;0,SUM(PRRAS!E813:E814)=0),1,0)</f>
        <v>0</v>
      </c>
      <c r="I184" s="335"/>
      <c r="J184" s="335"/>
      <c r="K184" s="335"/>
      <c r="L184" s="335"/>
      <c r="M184" s="335"/>
      <c r="N184" s="335"/>
      <c r="O184" s="335"/>
      <c r="P184" s="335"/>
    </row>
    <row r="185" spans="1:16" ht="30" customHeight="1" x14ac:dyDescent="0.2">
      <c r="A185" s="207">
        <f t="shared" si="24"/>
        <v>177</v>
      </c>
      <c r="B185" s="121" t="str">
        <f t="shared" si="22"/>
        <v>Ispravna</v>
      </c>
      <c r="C185" s="225" t="s">
        <v>2407</v>
      </c>
      <c r="D185" s="334">
        <v>-151</v>
      </c>
      <c r="E185" s="196" t="str">
        <f t="shared" si="16"/>
        <v>Ako je iznos na AOP-u 426 veći od nule, a iznos na AOP-ima 801 i 802 jednak nuli, provjerite AOP-e 801 i 802. Ako je njihov iznos stvarno toliki, zanemarite ovu kontrolu.</v>
      </c>
      <c r="F185" s="94">
        <f t="shared" si="23"/>
        <v>0</v>
      </c>
      <c r="G185" s="335">
        <f>IF(AND(PRRAS!D439&gt;0,SUM(PRRAS!D815:D816)=0),1,0)</f>
        <v>0</v>
      </c>
      <c r="H185" s="335">
        <f>IF(AND(PRRAS!E439&gt;0,SUM(PRRAS!E815:E816)=0),1,0)</f>
        <v>0</v>
      </c>
      <c r="I185" s="335"/>
      <c r="J185" s="335"/>
      <c r="K185" s="335"/>
      <c r="L185" s="335"/>
      <c r="M185" s="335"/>
      <c r="N185" s="335"/>
      <c r="O185" s="335"/>
      <c r="P185" s="335"/>
    </row>
    <row r="186" spans="1:16" ht="30" customHeight="1" x14ac:dyDescent="0.2">
      <c r="A186" s="207">
        <f t="shared" si="24"/>
        <v>178</v>
      </c>
      <c r="B186" s="121" t="str">
        <f t="shared" si="22"/>
        <v>Ispravna</v>
      </c>
      <c r="C186" s="225" t="s">
        <v>2408</v>
      </c>
      <c r="D186" s="334">
        <v>-151</v>
      </c>
      <c r="E186" s="196" t="str">
        <f t="shared" si="16"/>
        <v>Ako je iznos na AOP-u 427 veći od nule, a iznos na AOP-ima 803 i 804 jednak nuli, provjerite AOP-e 803 i 804. Ako je njihov iznos stvarno toliki, zanemarite ovu kontrolu.</v>
      </c>
      <c r="F186" s="94">
        <f t="shared" si="23"/>
        <v>0</v>
      </c>
      <c r="G186" s="335">
        <f>IF(AND(PRRAS!D440&gt;0,SUM(PRRAS!D817:D818)=0),1,0)</f>
        <v>0</v>
      </c>
      <c r="H186" s="335">
        <f>IF(AND(PRRAS!E440&gt;0,SUM(PRRAS!E817:E818)=0),1,0)</f>
        <v>0</v>
      </c>
      <c r="I186" s="335"/>
      <c r="J186" s="335"/>
      <c r="K186" s="335"/>
      <c r="L186" s="335"/>
      <c r="M186" s="335"/>
      <c r="N186" s="335"/>
      <c r="O186" s="335"/>
      <c r="P186" s="335"/>
    </row>
    <row r="187" spans="1:16" ht="30" customHeight="1" x14ac:dyDescent="0.2">
      <c r="A187" s="207">
        <f t="shared" si="24"/>
        <v>179</v>
      </c>
      <c r="B187" s="121" t="str">
        <f t="shared" si="22"/>
        <v>Ispravna</v>
      </c>
      <c r="C187" s="225" t="s">
        <v>2409</v>
      </c>
      <c r="D187" s="334">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5">
        <f>IF(AND(PRRAS!D472&gt;0,PRRAS!D845=0),1,0)</f>
        <v>0</v>
      </c>
      <c r="H187" s="335">
        <f>IF(AND(PRRAS!E472&gt;0,PRRAS!E845=0),1,0)</f>
        <v>0</v>
      </c>
      <c r="I187" s="335"/>
      <c r="J187" s="335"/>
      <c r="K187" s="335"/>
      <c r="L187" s="335"/>
      <c r="M187" s="335"/>
      <c r="N187" s="335"/>
      <c r="O187" s="335"/>
      <c r="P187" s="335"/>
    </row>
    <row r="188" spans="1:16" ht="30" customHeight="1" x14ac:dyDescent="0.2">
      <c r="A188" s="207">
        <f t="shared" si="24"/>
        <v>180</v>
      </c>
      <c r="B188" s="121" t="str">
        <f t="shared" si="22"/>
        <v>Ispravna</v>
      </c>
      <c r="C188" s="225" t="s">
        <v>1460</v>
      </c>
      <c r="D188" s="334">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5">
        <f>IF(AND(PRRAS!D489&gt;0,PRRAS!D846=0),1,0)</f>
        <v>0</v>
      </c>
      <c r="H188" s="335">
        <f>IF(AND(PRRAS!E489&gt;0,PRRAS!E846=0),1,0)</f>
        <v>0</v>
      </c>
      <c r="I188" s="335"/>
      <c r="J188" s="335"/>
      <c r="K188" s="335"/>
      <c r="L188" s="335"/>
      <c r="M188" s="335"/>
      <c r="N188" s="335"/>
      <c r="O188" s="335"/>
      <c r="P188" s="335"/>
    </row>
    <row r="189" spans="1:16" ht="30" customHeight="1" x14ac:dyDescent="0.2">
      <c r="A189" s="207">
        <f t="shared" si="24"/>
        <v>181</v>
      </c>
      <c r="B189" s="121" t="str">
        <f t="shared" si="22"/>
        <v>Ispravna</v>
      </c>
      <c r="C189" s="225" t="s">
        <v>1461</v>
      </c>
      <c r="D189" s="334">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5">
        <f>IF(AND(PRRAS!D490&gt;0,PRRAS!D847=0),1,0)</f>
        <v>0</v>
      </c>
      <c r="H189" s="335">
        <f>IF(AND(PRRAS!E490&gt;0,PRRAS!E847=0),1,0)</f>
        <v>0</v>
      </c>
      <c r="I189" s="335"/>
      <c r="J189" s="335"/>
      <c r="K189" s="335"/>
      <c r="L189" s="335"/>
      <c r="M189" s="335"/>
      <c r="N189" s="335"/>
      <c r="O189" s="335"/>
      <c r="P189" s="335"/>
    </row>
    <row r="190" spans="1:16" ht="30" customHeight="1" x14ac:dyDescent="0.2">
      <c r="A190" s="207">
        <f t="shared" si="24"/>
        <v>182</v>
      </c>
      <c r="B190" s="121" t="str">
        <f t="shared" si="22"/>
        <v>Ispravna</v>
      </c>
      <c r="C190" s="225" t="s">
        <v>1462</v>
      </c>
      <c r="D190" s="334">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5">
        <f>IF(AND(PRRAS!D491&gt;0,PRRAS!D848=0),1,0)</f>
        <v>0</v>
      </c>
      <c r="H190" s="335">
        <f>IF(AND(PRRAS!E491&gt;0,PRRAS!E848=0),1,0)</f>
        <v>0</v>
      </c>
      <c r="I190" s="335"/>
      <c r="J190" s="335"/>
      <c r="K190" s="335"/>
      <c r="L190" s="335"/>
      <c r="M190" s="335"/>
      <c r="N190" s="335"/>
      <c r="O190" s="335"/>
      <c r="P190" s="335"/>
    </row>
    <row r="191" spans="1:16" ht="30" customHeight="1" x14ac:dyDescent="0.2">
      <c r="A191" s="207">
        <f t="shared" si="24"/>
        <v>183</v>
      </c>
      <c r="B191" s="121" t="str">
        <f t="shared" si="22"/>
        <v>Ispravna</v>
      </c>
      <c r="C191" s="225" t="s">
        <v>1463</v>
      </c>
      <c r="D191" s="334">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5">
        <f>IF(AND(PRRAS!D492&gt;0,PRRAS!D849=0),1,0)</f>
        <v>0</v>
      </c>
      <c r="H191" s="335">
        <f>IF(AND(PRRAS!E492&gt;0,PRRAS!E849=0),1,0)</f>
        <v>0</v>
      </c>
      <c r="I191" s="335"/>
      <c r="J191" s="335"/>
      <c r="K191" s="335"/>
      <c r="L191" s="335"/>
      <c r="M191" s="335"/>
      <c r="N191" s="335"/>
      <c r="O191" s="335"/>
      <c r="P191" s="335"/>
    </row>
    <row r="192" spans="1:16" ht="30" customHeight="1" x14ac:dyDescent="0.2">
      <c r="A192" s="207">
        <f t="shared" si="24"/>
        <v>184</v>
      </c>
      <c r="B192" s="121" t="str">
        <f t="shared" si="22"/>
        <v>Ispravna</v>
      </c>
      <c r="C192" s="225" t="s">
        <v>1464</v>
      </c>
      <c r="D192" s="334">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5">
        <f>IF(AND(PRRAS!D495&gt;0,PRRAS!D853=0),1,0)</f>
        <v>0</v>
      </c>
      <c r="H192" s="335">
        <f>IF(AND(PRRAS!E495&gt;0,PRRAS!E853=0),1,0)</f>
        <v>0</v>
      </c>
      <c r="I192" s="335"/>
      <c r="J192" s="335"/>
      <c r="K192" s="335"/>
      <c r="L192" s="335"/>
      <c r="M192" s="335"/>
      <c r="N192" s="335"/>
      <c r="O192" s="335"/>
      <c r="P192" s="335"/>
    </row>
    <row r="193" spans="1:16" ht="30" customHeight="1" x14ac:dyDescent="0.2">
      <c r="A193" s="207">
        <f t="shared" si="24"/>
        <v>185</v>
      </c>
      <c r="B193" s="121" t="str">
        <f t="shared" si="22"/>
        <v>Ispravna</v>
      </c>
      <c r="C193" s="225" t="s">
        <v>1465</v>
      </c>
      <c r="D193" s="334">
        <v>-151</v>
      </c>
      <c r="E193" s="196" t="str">
        <f t="shared" si="25"/>
        <v>Ako je iznos na AOP-u 483 veći od nule, a iznos na AOP-ima 840 i 841 jednaki nuli, provjerite AOP-e 840 i 841. Ako je njihov iznos stvarno toliki, zanemarite ovu kontrolu.</v>
      </c>
      <c r="F193" s="94">
        <f t="shared" si="23"/>
        <v>0</v>
      </c>
      <c r="G193" s="335">
        <f>IF(AND(PRRAS!D496&gt;0,SUM(PRRAS!D854:D855)=0),1,0)</f>
        <v>0</v>
      </c>
      <c r="H193" s="335">
        <f>IF(AND(PRRAS!E496&gt;0,SUM(PRRAS!E854:E855)=0),1,0)</f>
        <v>0</v>
      </c>
      <c r="I193" s="335"/>
      <c r="J193" s="335"/>
      <c r="K193" s="335"/>
      <c r="L193" s="335"/>
      <c r="M193" s="335"/>
      <c r="N193" s="335"/>
      <c r="O193" s="335"/>
      <c r="P193" s="335"/>
    </row>
    <row r="194" spans="1:16" ht="30" customHeight="1" x14ac:dyDescent="0.2">
      <c r="A194" s="207">
        <f t="shared" si="24"/>
        <v>186</v>
      </c>
      <c r="B194" s="121" t="str">
        <f t="shared" si="22"/>
        <v>Ispravna</v>
      </c>
      <c r="C194" s="225" t="s">
        <v>1466</v>
      </c>
      <c r="D194" s="334">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5">
        <f>IF(AND(PRRAS!D498&gt;0,PRRAS!D856=0),1,0)</f>
        <v>0</v>
      </c>
      <c r="H194" s="335">
        <f>IF(AND(PRRAS!E498&gt;0,PRRAS!E856=0),1,0)</f>
        <v>0</v>
      </c>
      <c r="I194" s="335"/>
      <c r="J194" s="335"/>
      <c r="K194" s="335"/>
      <c r="L194" s="335"/>
      <c r="M194" s="335"/>
      <c r="N194" s="335"/>
      <c r="O194" s="335"/>
      <c r="P194" s="335"/>
    </row>
    <row r="195" spans="1:16" ht="30" customHeight="1" x14ac:dyDescent="0.2">
      <c r="A195" s="207">
        <f t="shared" si="24"/>
        <v>187</v>
      </c>
      <c r="B195" s="121" t="str">
        <f t="shared" si="22"/>
        <v>Ispravna</v>
      </c>
      <c r="C195" s="225" t="s">
        <v>1467</v>
      </c>
      <c r="D195" s="334">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5">
        <f>IF(AND(PRRAS!D501&gt;0,PRRAS!D860=0),1,0)</f>
        <v>0</v>
      </c>
      <c r="H195" s="335">
        <f>IF(AND(PRRAS!E501&gt;0,PRRAS!E860=0),1,0)</f>
        <v>0</v>
      </c>
      <c r="I195" s="335"/>
      <c r="J195" s="335"/>
      <c r="K195" s="335"/>
      <c r="L195" s="335"/>
      <c r="M195" s="335"/>
      <c r="N195" s="335"/>
      <c r="O195" s="335"/>
      <c r="P195" s="335"/>
    </row>
    <row r="196" spans="1:16" ht="30" customHeight="1" x14ac:dyDescent="0.2">
      <c r="A196" s="207">
        <f t="shared" si="24"/>
        <v>188</v>
      </c>
      <c r="B196" s="121" t="str">
        <f t="shared" si="22"/>
        <v>Ispravna</v>
      </c>
      <c r="C196" s="225" t="s">
        <v>1468</v>
      </c>
      <c r="D196" s="334">
        <v>-151</v>
      </c>
      <c r="E196" s="196" t="str">
        <f t="shared" si="25"/>
        <v>Ako je iznos na AOP-u 489 veći od nule, a iznos na AOP-ima 847 i 848 jednaki nuli, provjerite AOP-e 847 i 848. Ako je njihov iznos stvarno toliki, zanemarite ovu kontrolu.</v>
      </c>
      <c r="F196" s="94">
        <f t="shared" si="23"/>
        <v>0</v>
      </c>
      <c r="G196" s="335">
        <f>IF(AND(PRRAS!D502&gt;0,SUM(PRRAS!D861:D862)=0),1,0)</f>
        <v>0</v>
      </c>
      <c r="H196" s="335">
        <f>IF(AND(PRRAS!E502&gt;0,SUM(PRRAS!E861:E862)=0),1,0)</f>
        <v>0</v>
      </c>
      <c r="I196" s="335"/>
      <c r="J196" s="335"/>
      <c r="K196" s="335"/>
      <c r="L196" s="335"/>
      <c r="M196" s="335"/>
      <c r="N196" s="335"/>
      <c r="O196" s="335"/>
      <c r="P196" s="335"/>
    </row>
    <row r="197" spans="1:16" ht="30" customHeight="1" x14ac:dyDescent="0.2">
      <c r="A197" s="207">
        <f t="shared" si="24"/>
        <v>189</v>
      </c>
      <c r="B197" s="121" t="str">
        <f t="shared" si="22"/>
        <v>Ispravna</v>
      </c>
      <c r="C197" s="225" t="s">
        <v>1469</v>
      </c>
      <c r="D197" s="334">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5">
        <f>IF(AND(PRRAS!D504&gt;0,PRRAS!D866=0),1,0)</f>
        <v>0</v>
      </c>
      <c r="H197" s="335">
        <f>IF(AND(PRRAS!E504&gt;0,PRRAS!E866=0),1,0)</f>
        <v>0</v>
      </c>
      <c r="I197" s="335"/>
      <c r="J197" s="335"/>
      <c r="K197" s="335"/>
      <c r="L197" s="335"/>
      <c r="M197" s="335"/>
      <c r="N197" s="335"/>
      <c r="O197" s="335"/>
      <c r="P197" s="335"/>
    </row>
    <row r="198" spans="1:16" ht="30" customHeight="1" x14ac:dyDescent="0.2">
      <c r="A198" s="207">
        <f t="shared" si="24"/>
        <v>190</v>
      </c>
      <c r="B198" s="121" t="str">
        <f t="shared" si="22"/>
        <v>Ispravna</v>
      </c>
      <c r="C198" s="225" t="s">
        <v>1470</v>
      </c>
      <c r="D198" s="334">
        <v>-151</v>
      </c>
      <c r="E198" s="196" t="str">
        <f t="shared" si="25"/>
        <v>Ako je iznos na AOP-u 492 veći od nule, a iznos na AOP-ima 853 i 854 jednaki nuli, provjerite AOP-e 853 i 854. Ako je njihov iznos stvarno toliki, zanemarite ovu kontrolu.</v>
      </c>
      <c r="F198" s="94">
        <f t="shared" si="23"/>
        <v>0</v>
      </c>
      <c r="G198" s="335">
        <f>IF(AND(PRRAS!D505&gt;0,SUM(PRRAS!D867:D868)=0),1,0)</f>
        <v>0</v>
      </c>
      <c r="H198" s="335">
        <f>IF(AND(PRRAS!E505&gt;0,SUM(PRRAS!E867:E868)=0),1,0)</f>
        <v>0</v>
      </c>
      <c r="I198" s="335"/>
      <c r="J198" s="335"/>
      <c r="K198" s="335"/>
      <c r="L198" s="335"/>
      <c r="M198" s="335"/>
      <c r="N198" s="335"/>
      <c r="O198" s="335"/>
      <c r="P198" s="335"/>
    </row>
    <row r="199" spans="1:16" ht="30" customHeight="1" x14ac:dyDescent="0.2">
      <c r="A199" s="207">
        <f t="shared" si="24"/>
        <v>191</v>
      </c>
      <c r="B199" s="121" t="str">
        <f t="shared" si="22"/>
        <v>Ispravna</v>
      </c>
      <c r="C199" s="225" t="s">
        <v>1471</v>
      </c>
      <c r="D199" s="334">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5">
        <f>IF(AND(PRRAS!D507&gt;0,PRRAS!D869=0),1,0)</f>
        <v>0</v>
      </c>
      <c r="H199" s="335">
        <f>IF(AND(PRRAS!E507&gt;0,PRRAS!E869=0),1,0)</f>
        <v>0</v>
      </c>
      <c r="I199" s="335"/>
      <c r="J199" s="335"/>
      <c r="K199" s="335"/>
      <c r="L199" s="335"/>
      <c r="M199" s="335"/>
      <c r="N199" s="335"/>
      <c r="O199" s="335"/>
      <c r="P199" s="335"/>
    </row>
    <row r="200" spans="1:16" ht="30" customHeight="1" x14ac:dyDescent="0.2">
      <c r="A200" s="207">
        <f t="shared" si="24"/>
        <v>192</v>
      </c>
      <c r="B200" s="121" t="str">
        <f t="shared" si="22"/>
        <v>Ispravna</v>
      </c>
      <c r="C200" s="225" t="s">
        <v>1472</v>
      </c>
      <c r="D200" s="334">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5">
        <f>IF(AND(PRRAS!D508&gt;0,PRRAS!D870=0),1,0)</f>
        <v>0</v>
      </c>
      <c r="H200" s="335">
        <f>IF(AND(PRRAS!E508&gt;0,PRRAS!E870=0),1,0)</f>
        <v>0</v>
      </c>
      <c r="I200" s="335"/>
      <c r="J200" s="335"/>
      <c r="K200" s="335"/>
      <c r="L200" s="335"/>
      <c r="M200" s="335"/>
      <c r="N200" s="335"/>
      <c r="O200" s="335"/>
      <c r="P200" s="335"/>
    </row>
    <row r="201" spans="1:16" ht="30" customHeight="1" x14ac:dyDescent="0.2">
      <c r="A201" s="207">
        <f t="shared" si="24"/>
        <v>193</v>
      </c>
      <c r="B201" s="121" t="str">
        <f t="shared" si="22"/>
        <v>Ispravna</v>
      </c>
      <c r="C201" s="225" t="s">
        <v>1473</v>
      </c>
      <c r="D201" s="334">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5">
        <f>IF(AND(PRRAS!D509&gt;0,PRRAS!D871=0),1,0)</f>
        <v>0</v>
      </c>
      <c r="H201" s="335">
        <f>IF(AND(PRRAS!E509&gt;0,PRRAS!E871=0),1,0)</f>
        <v>0</v>
      </c>
      <c r="I201" s="335"/>
      <c r="J201" s="335"/>
      <c r="K201" s="335"/>
      <c r="L201" s="335"/>
      <c r="M201" s="335"/>
      <c r="N201" s="335"/>
      <c r="O201" s="335"/>
      <c r="P201" s="335"/>
    </row>
    <row r="202" spans="1:16" ht="30" customHeight="1" x14ac:dyDescent="0.2">
      <c r="A202" s="207">
        <f t="shared" si="24"/>
        <v>194</v>
      </c>
      <c r="B202" s="121" t="str">
        <f t="shared" si="22"/>
        <v>Ispravna</v>
      </c>
      <c r="C202" s="225" t="s">
        <v>1474</v>
      </c>
      <c r="D202" s="334">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5">
        <f>IF(AND(PRRAS!D530&gt;0,PRRAS!D886=0),1,0)</f>
        <v>0</v>
      </c>
      <c r="H202" s="335">
        <f>IF(AND(PRRAS!E530&gt;0,PRRAS!E886=0),1,0)</f>
        <v>0</v>
      </c>
      <c r="I202" s="335"/>
      <c r="J202" s="335"/>
      <c r="K202" s="335"/>
      <c r="L202" s="335"/>
      <c r="M202" s="335"/>
      <c r="N202" s="335"/>
      <c r="O202" s="335"/>
      <c r="P202" s="335"/>
    </row>
    <row r="203" spans="1:16" ht="30" customHeight="1" x14ac:dyDescent="0.2">
      <c r="A203" s="207">
        <f t="shared" si="24"/>
        <v>195</v>
      </c>
      <c r="B203" s="121" t="str">
        <f t="shared" si="22"/>
        <v>Ispravna</v>
      </c>
      <c r="C203" s="225" t="s">
        <v>1475</v>
      </c>
      <c r="D203" s="334">
        <v>-151</v>
      </c>
      <c r="E203" s="196" t="str">
        <f t="shared" si="25"/>
        <v>Ako je iznos na AOP-u 527 veći od nule, a suma iznosa na AOP-ima 874 i 875 je jednaka nuli, provjerite AOP-e 874 i 875. Ako je njihov iznos stvarno toliki, zanemarite ovu kontrolu.</v>
      </c>
      <c r="F203" s="94">
        <f t="shared" si="23"/>
        <v>0</v>
      </c>
      <c r="G203" s="335">
        <f>IF(AND(PRRAS!D540&gt;0,SUM(PRRAS!D888:D889)=0),1,0)</f>
        <v>0</v>
      </c>
      <c r="H203" s="335">
        <f>IF(AND(PRRAS!E540&gt;0,SUM(PRRAS!E888:E889)=0),1,0)</f>
        <v>0</v>
      </c>
      <c r="I203" s="335"/>
      <c r="J203" s="335"/>
      <c r="K203" s="335"/>
      <c r="L203" s="335"/>
      <c r="M203" s="335"/>
      <c r="N203" s="335"/>
      <c r="O203" s="335"/>
      <c r="P203" s="335"/>
    </row>
    <row r="204" spans="1:16" ht="30" customHeight="1" x14ac:dyDescent="0.2">
      <c r="A204" s="207">
        <f t="shared" si="24"/>
        <v>196</v>
      </c>
      <c r="B204" s="121" t="str">
        <f t="shared" si="22"/>
        <v>Ispravna</v>
      </c>
      <c r="C204" s="225" t="s">
        <v>1476</v>
      </c>
      <c r="D204" s="334">
        <v>-151</v>
      </c>
      <c r="E204" s="196" t="str">
        <f t="shared" si="25"/>
        <v>Ako je iznos na AOP-u 530 veći od nule, a suma iznosa na AOP-ima 876 i 877 je jednaka nuli, provjerite AOP-e 876 i 877. Ako je njihov iznos stvarno toliki, zanemarite ovu kontrolu.</v>
      </c>
      <c r="F204" s="94">
        <f t="shared" si="23"/>
        <v>0</v>
      </c>
      <c r="G204" s="335">
        <f>IF(AND(PRRAS!D543&gt;0,SUM(PRRAS!D890:D891)=0),1,0)</f>
        <v>0</v>
      </c>
      <c r="H204" s="335">
        <f>IF(AND(PRRAS!E543&gt;0,SUM(PRRAS!E890:E891)=0),1,0)</f>
        <v>0</v>
      </c>
      <c r="I204" s="335"/>
      <c r="J204" s="335"/>
      <c r="K204" s="335"/>
      <c r="L204" s="335"/>
      <c r="M204" s="335"/>
      <c r="N204" s="335"/>
      <c r="O204" s="335"/>
      <c r="P204" s="335"/>
    </row>
    <row r="205" spans="1:16" ht="30" customHeight="1" x14ac:dyDescent="0.2">
      <c r="A205" s="207">
        <f t="shared" si="24"/>
        <v>197</v>
      </c>
      <c r="B205" s="121" t="str">
        <f t="shared" si="22"/>
        <v>Ispravna</v>
      </c>
      <c r="C205" s="225" t="s">
        <v>1477</v>
      </c>
      <c r="D205" s="334">
        <v>-151</v>
      </c>
      <c r="E205" s="196" t="str">
        <f t="shared" si="25"/>
        <v>Ako je iznos na AOP-u 531 veći od nule, a suma iznosa na AOP-ima 878 i 879 je jednaka nuli, provjerite AOP-e 876 i 877. Ako je njihov iznos stvarno toliki, zanemarite ovu kontrolu.</v>
      </c>
      <c r="F205" s="94">
        <f t="shared" si="23"/>
        <v>0</v>
      </c>
      <c r="G205" s="335">
        <f>IF(AND(PRRAS!D544&gt;0,SUM(PRRAS!D892:D893)=0),1,0)</f>
        <v>0</v>
      </c>
      <c r="H205" s="335">
        <f>IF(AND(PRRAS!E544&gt;0,SUM(PRRAS!E892:E893)=0),1,0)</f>
        <v>0</v>
      </c>
      <c r="I205" s="335"/>
      <c r="J205" s="335"/>
      <c r="K205" s="335"/>
      <c r="L205" s="335"/>
      <c r="M205" s="335"/>
      <c r="N205" s="335"/>
      <c r="O205" s="335"/>
      <c r="P205" s="335"/>
    </row>
    <row r="206" spans="1:16" ht="30" customHeight="1" x14ac:dyDescent="0.2">
      <c r="A206" s="207">
        <f t="shared" si="24"/>
        <v>198</v>
      </c>
      <c r="B206" s="121" t="str">
        <f t="shared" si="22"/>
        <v>Ispravna</v>
      </c>
      <c r="C206" s="225" t="s">
        <v>1478</v>
      </c>
      <c r="D206" s="334">
        <v>-151</v>
      </c>
      <c r="E206" s="196" t="str">
        <f t="shared" si="25"/>
        <v>Ako je iznos na AOP-u 532 veći od nule, a suma iznosa na AOP-ima 880 i 881 je jednaka nuli, provjerite AOP-e 880 i 881. Ako je njihov iznos stvarno toliki, zanemarite ovu kontrolu.</v>
      </c>
      <c r="F206" s="94">
        <f t="shared" si="23"/>
        <v>0</v>
      </c>
      <c r="G206" s="335">
        <f>IF(AND(PRRAS!D545&gt;0,SUM(PRRAS!D894:D895)=0),1,0)</f>
        <v>0</v>
      </c>
      <c r="H206" s="335">
        <f>IF(AND(PRRAS!E545&gt;0,SUM(PRRAS!E894:E895)=0),1,0)</f>
        <v>0</v>
      </c>
      <c r="I206" s="335"/>
      <c r="J206" s="335"/>
      <c r="K206" s="335"/>
      <c r="L206" s="335"/>
      <c r="M206" s="335"/>
      <c r="N206" s="335"/>
      <c r="O206" s="335"/>
      <c r="P206" s="335"/>
    </row>
    <row r="207" spans="1:16" ht="30" customHeight="1" x14ac:dyDescent="0.2">
      <c r="A207" s="207">
        <f t="shared" si="24"/>
        <v>199</v>
      </c>
      <c r="B207" s="121" t="str">
        <f t="shared" si="22"/>
        <v>Ispravna</v>
      </c>
      <c r="C207" s="225" t="s">
        <v>1479</v>
      </c>
      <c r="D207" s="334">
        <v>-151</v>
      </c>
      <c r="E207" s="196" t="str">
        <f t="shared" si="25"/>
        <v>Ako je iznos na AOP-u 536 veći od nule, a suma iznosa na AOP-ima 885 i 886 je jednaka nuli, provjerite AOP-e 885 i 886. Ako je njihov iznos stvarno toliki, zanemarite ovu kontrolu.</v>
      </c>
      <c r="F207" s="94">
        <f t="shared" si="23"/>
        <v>0</v>
      </c>
      <c r="G207" s="335">
        <f>IF(AND(PRRAS!D549&gt;0,SUM(PRRAS!D899:D900)=0),1,0)</f>
        <v>0</v>
      </c>
      <c r="H207" s="335">
        <f>IF(AND(PRRAS!E549&gt;0,SUM(PRRAS!E899:E900)=0),1,0)</f>
        <v>0</v>
      </c>
      <c r="I207" s="335"/>
      <c r="J207" s="335"/>
      <c r="K207" s="335"/>
      <c r="L207" s="335"/>
      <c r="M207" s="335"/>
      <c r="N207" s="335"/>
      <c r="O207" s="335"/>
      <c r="P207" s="335"/>
    </row>
    <row r="208" spans="1:16" ht="30" customHeight="1" x14ac:dyDescent="0.2">
      <c r="A208" s="207">
        <f t="shared" si="24"/>
        <v>200</v>
      </c>
      <c r="B208" s="121" t="str">
        <f t="shared" si="22"/>
        <v>Ispravna</v>
      </c>
      <c r="C208" s="225" t="s">
        <v>1480</v>
      </c>
      <c r="D208" s="334">
        <v>-151</v>
      </c>
      <c r="E208" s="196" t="str">
        <f t="shared" si="25"/>
        <v>Ako je iznos na AOP-u 537 veći od nule, a suma iznosa na AOP-ima 887 i 888 je jednaka nuli, provjerite AOP-e 887 i 888. Ako je njihov iznos stvarno toliki, zanemarite ovu kontrolu.</v>
      </c>
      <c r="F208" s="94">
        <f t="shared" si="23"/>
        <v>0</v>
      </c>
      <c r="G208" s="335">
        <f>IF(AND(PRRAS!D550&gt;0,SUM(PRRAS!D901:D902)=0),1,0)</f>
        <v>0</v>
      </c>
      <c r="H208" s="335">
        <f>IF(AND(PRRAS!E550&gt;0,SUM(PRRAS!E901:E902)=0),1,0)</f>
        <v>0</v>
      </c>
      <c r="I208" s="335"/>
      <c r="J208" s="335"/>
      <c r="K208" s="335"/>
      <c r="L208" s="335"/>
      <c r="M208" s="335"/>
      <c r="N208" s="335"/>
      <c r="O208" s="335"/>
      <c r="P208" s="335"/>
    </row>
    <row r="209" spans="1:16" ht="30" customHeight="1" x14ac:dyDescent="0.2">
      <c r="A209" s="207">
        <f t="shared" si="24"/>
        <v>201</v>
      </c>
      <c r="B209" s="121" t="str">
        <f t="shared" si="22"/>
        <v>Ispravna</v>
      </c>
      <c r="C209" s="225" t="s">
        <v>1481</v>
      </c>
      <c r="D209" s="334">
        <v>-151</v>
      </c>
      <c r="E209" s="196" t="str">
        <f t="shared" si="25"/>
        <v>Ako je iznos na AOP-u 538 veći od nule, a suma iznosa na AOP-ima 889 i 890 je jednaka nuli, provjerite AOP-e 889 i 890. Ako je njihov iznos stvarno toliki, zanemarite ovu kontrolu.</v>
      </c>
      <c r="F209" s="94">
        <f t="shared" si="23"/>
        <v>0</v>
      </c>
      <c r="G209" s="335">
        <f>IF(AND(PRRAS!D551&gt;0,SUM(PRRAS!D903:D904)=0),1,0)</f>
        <v>0</v>
      </c>
      <c r="H209" s="335">
        <f>IF(AND(PRRAS!E551&gt;0,SUM(PRRAS!E903:E904)=0),1,0)</f>
        <v>0</v>
      </c>
      <c r="I209" s="335"/>
      <c r="J209" s="335"/>
      <c r="K209" s="335"/>
      <c r="L209" s="335"/>
      <c r="M209" s="335"/>
      <c r="N209" s="335"/>
      <c r="O209" s="335"/>
      <c r="P209" s="335"/>
    </row>
    <row r="210" spans="1:16" ht="30" customHeight="1" x14ac:dyDescent="0.2">
      <c r="A210" s="207">
        <f t="shared" si="24"/>
        <v>202</v>
      </c>
      <c r="B210" s="121" t="str">
        <f t="shared" si="22"/>
        <v>Ispravna</v>
      </c>
      <c r="C210" s="225" t="s">
        <v>1482</v>
      </c>
      <c r="D210" s="334">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5">
        <f>IF(AND(PRRAS!D600&gt;0,PRRAS!D931=0),1,0)</f>
        <v>0</v>
      </c>
      <c r="H210" s="335">
        <f>IF(AND(PRRAS!E600&gt;0,PRRAS!E931=0),1,0)</f>
        <v>0</v>
      </c>
      <c r="I210" s="335"/>
      <c r="J210" s="335"/>
      <c r="K210" s="335"/>
      <c r="L210" s="335"/>
      <c r="M210" s="335"/>
      <c r="N210" s="335"/>
      <c r="O210" s="335"/>
      <c r="P210" s="335"/>
    </row>
    <row r="211" spans="1:16" ht="30" customHeight="1" x14ac:dyDescent="0.2">
      <c r="A211" s="207">
        <f t="shared" si="24"/>
        <v>203</v>
      </c>
      <c r="B211" s="121" t="str">
        <f t="shared" si="22"/>
        <v>Ispravna</v>
      </c>
      <c r="C211" s="225" t="s">
        <v>3327</v>
      </c>
      <c r="D211" s="334">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5">
        <f>IF(AND(PRRAS!D601&gt;0,PRRAS!D932=0),1,0)</f>
        <v>0</v>
      </c>
      <c r="H211" s="335">
        <f>IF(AND(PRRAS!E601&gt;0,PRRAS!E932=0),1,0)</f>
        <v>0</v>
      </c>
      <c r="I211" s="335"/>
      <c r="J211" s="335"/>
      <c r="K211" s="335"/>
      <c r="L211" s="335"/>
      <c r="M211" s="335"/>
      <c r="N211" s="335"/>
      <c r="O211" s="335"/>
      <c r="P211" s="335"/>
    </row>
    <row r="212" spans="1:16" ht="30" customHeight="1" x14ac:dyDescent="0.2">
      <c r="A212" s="207">
        <f t="shared" si="24"/>
        <v>204</v>
      </c>
      <c r="B212" s="121" t="str">
        <f t="shared" si="22"/>
        <v>Ispravna</v>
      </c>
      <c r="C212" s="225" t="s">
        <v>3328</v>
      </c>
      <c r="D212" s="334">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5">
        <f>IF(AND(PRRAS!D602&gt;0,PRRAS!D933=0),1,0)</f>
        <v>0</v>
      </c>
      <c r="H212" s="335">
        <f>IF(AND(PRRAS!E602&gt;0,PRRAS!E933=0),1,0)</f>
        <v>0</v>
      </c>
      <c r="I212" s="335"/>
      <c r="J212" s="335"/>
      <c r="K212" s="335"/>
      <c r="L212" s="335"/>
      <c r="M212" s="335"/>
      <c r="N212" s="335"/>
      <c r="O212" s="335"/>
      <c r="P212" s="335"/>
    </row>
    <row r="213" spans="1:16" ht="33" customHeight="1" x14ac:dyDescent="0.2">
      <c r="A213" s="207">
        <f t="shared" si="24"/>
        <v>205</v>
      </c>
      <c r="B213" s="121" t="str">
        <f t="shared" si="22"/>
        <v>Ispravna</v>
      </c>
      <c r="C213" s="225" t="s">
        <v>3326</v>
      </c>
      <c r="D213" s="334">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5">
        <f>IF(AND(PRRAS!D603&gt;0,PRRAS!D934=0),1,0)</f>
        <v>0</v>
      </c>
      <c r="H213" s="335">
        <f>IF(AND(PRRAS!E603&gt;0,PRRAS!E934=0),1,0)</f>
        <v>0</v>
      </c>
      <c r="I213" s="335"/>
      <c r="J213" s="335"/>
      <c r="K213" s="335"/>
      <c r="L213" s="335"/>
      <c r="M213" s="335"/>
      <c r="N213" s="335"/>
      <c r="O213" s="335"/>
      <c r="P213" s="335"/>
    </row>
    <row r="214" spans="1:16" ht="30" customHeight="1" x14ac:dyDescent="0.2">
      <c r="A214" s="207">
        <f t="shared" si="24"/>
        <v>206</v>
      </c>
      <c r="B214" s="121" t="str">
        <f t="shared" si="22"/>
        <v>Ispravna</v>
      </c>
      <c r="C214" s="225" t="s">
        <v>2316</v>
      </c>
      <c r="D214" s="334">
        <v>-151</v>
      </c>
      <c r="E214" s="196" t="s">
        <v>2224</v>
      </c>
      <c r="F214" s="94">
        <f t="shared" si="23"/>
        <v>0</v>
      </c>
      <c r="G214" s="335">
        <f>IF(AND(PRRAS!D606&gt;0,PRRAS!D938=0),1,0)</f>
        <v>0</v>
      </c>
      <c r="H214" s="335">
        <f>IF(AND(PRRAS!E606&gt;0,PRRAS!E938=0),1,0)</f>
        <v>0</v>
      </c>
      <c r="I214" s="335"/>
      <c r="J214" s="335"/>
      <c r="K214" s="335"/>
      <c r="L214" s="335"/>
      <c r="M214" s="335"/>
      <c r="N214" s="335"/>
      <c r="O214" s="335"/>
      <c r="P214" s="335"/>
    </row>
    <row r="215" spans="1:16" ht="30" customHeight="1" x14ac:dyDescent="0.2">
      <c r="A215" s="207">
        <f t="shared" si="24"/>
        <v>207</v>
      </c>
      <c r="B215" s="121" t="str">
        <f t="shared" si="22"/>
        <v>Ispravna</v>
      </c>
      <c r="C215" s="225" t="s">
        <v>2317</v>
      </c>
      <c r="D215" s="334">
        <v>-151</v>
      </c>
      <c r="E215" s="196" t="str">
        <f t="shared" si="25"/>
        <v>Ako je iznos na AOP-u 594 veći od nule, a suma iznosa na AOP-ima 925 i 926 je jednaka nuli, provjerite AOP-e 925 i 926. Ako je njihov iznos stvarno toliki, zanemarite ovu kontrolu.</v>
      </c>
      <c r="F215" s="94">
        <f t="shared" si="23"/>
        <v>0</v>
      </c>
      <c r="G215" s="335">
        <f>IF(AND(PRRAS!D607&gt;0,SUM(PRRAS!D939:D940)=0),1,0)</f>
        <v>0</v>
      </c>
      <c r="H215" s="335">
        <f>IF(AND(PRRAS!E607&gt;0,SUM(PRRAS!E939:E940)=0),1,0)</f>
        <v>0</v>
      </c>
      <c r="I215" s="335"/>
      <c r="J215" s="335"/>
      <c r="K215" s="335"/>
      <c r="L215" s="335"/>
      <c r="M215" s="335"/>
      <c r="N215" s="335"/>
      <c r="O215" s="335"/>
      <c r="P215" s="335"/>
    </row>
    <row r="216" spans="1:16" ht="30" customHeight="1" x14ac:dyDescent="0.2">
      <c r="A216" s="207">
        <f t="shared" si="24"/>
        <v>208</v>
      </c>
      <c r="B216" s="121" t="str">
        <f t="shared" si="22"/>
        <v>Ispravna</v>
      </c>
      <c r="C216" s="225" t="s">
        <v>3742</v>
      </c>
      <c r="D216" s="334">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5">
        <f>IF(AND(PRRAS!D609&gt;0,PRRAS!D941=0),1,0)</f>
        <v>0</v>
      </c>
      <c r="H216" s="335">
        <f>IF(AND(PRRAS!E609&gt;0,PRRAS!E941=0),1,0)</f>
        <v>0</v>
      </c>
      <c r="I216" s="335"/>
      <c r="J216" s="335"/>
      <c r="K216" s="335"/>
      <c r="L216" s="335"/>
      <c r="M216" s="335"/>
      <c r="N216" s="335"/>
      <c r="O216" s="335"/>
      <c r="P216" s="335"/>
    </row>
    <row r="217" spans="1:16" ht="30" customHeight="1" x14ac:dyDescent="0.2">
      <c r="A217" s="207">
        <f t="shared" si="24"/>
        <v>209</v>
      </c>
      <c r="B217" s="121" t="str">
        <f t="shared" si="22"/>
        <v>Ispravna</v>
      </c>
      <c r="C217" s="225" t="s">
        <v>2318</v>
      </c>
      <c r="D217" s="334">
        <v>-151</v>
      </c>
      <c r="E217" s="196" t="s">
        <v>2225</v>
      </c>
      <c r="F217" s="94">
        <f t="shared" si="23"/>
        <v>0</v>
      </c>
      <c r="G217" s="335">
        <f>IF(AND(PRRAS!D612&gt;0,PRRAS!D945=0),1,0)</f>
        <v>0</v>
      </c>
      <c r="H217" s="335">
        <f>IF(AND(PRRAS!E612&gt;0,PRRAS!E945=0),1,0)</f>
        <v>0</v>
      </c>
      <c r="I217" s="335"/>
      <c r="J217" s="335"/>
      <c r="K217" s="335"/>
      <c r="L217" s="335"/>
      <c r="M217" s="335"/>
      <c r="N217" s="335"/>
      <c r="O217" s="335"/>
      <c r="P217" s="335"/>
    </row>
    <row r="218" spans="1:16" ht="30" customHeight="1" x14ac:dyDescent="0.2">
      <c r="A218" s="207">
        <f t="shared" si="24"/>
        <v>210</v>
      </c>
      <c r="B218" s="121" t="str">
        <f t="shared" si="22"/>
        <v>Ispravna</v>
      </c>
      <c r="C218" s="225" t="s">
        <v>2319</v>
      </c>
      <c r="D218" s="334">
        <v>-151</v>
      </c>
      <c r="E218" s="196" t="str">
        <f t="shared" si="25"/>
        <v>Ako je iznos na AOP-u 600 veći od nule, a suma iznosa na AOP-ima 932 i 933 je jednaka nuli, provjerite AOP-e 932 i 933. Ako je njihov iznos stvarno toliki, zanemarite ovu kontrolu.</v>
      </c>
      <c r="F218" s="94">
        <f t="shared" si="23"/>
        <v>0</v>
      </c>
      <c r="G218" s="335">
        <f>IF(AND(PRRAS!D613&gt;0,SUM(PRRAS!D946:D947)=0),1,0)</f>
        <v>0</v>
      </c>
      <c r="H218" s="335">
        <f>IF(AND(PRRAS!E613&gt;0,SUM(PRRAS!E946:E947)=0),1,0)</f>
        <v>0</v>
      </c>
      <c r="I218" s="335"/>
      <c r="J218" s="335"/>
      <c r="K218" s="335"/>
      <c r="L218" s="335"/>
      <c r="M218" s="335"/>
      <c r="N218" s="335"/>
      <c r="O218" s="335"/>
      <c r="P218" s="335"/>
    </row>
    <row r="219" spans="1:16" ht="30" customHeight="1" x14ac:dyDescent="0.2">
      <c r="A219" s="207">
        <f t="shared" si="24"/>
        <v>211</v>
      </c>
      <c r="B219" s="121" t="str">
        <f t="shared" si="22"/>
        <v>Ispravna</v>
      </c>
      <c r="C219" s="225" t="s">
        <v>3743</v>
      </c>
      <c r="D219" s="334">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5">
        <f>IF(AND(PRRAS!D615&gt;0,PRRAS!D951=0),1,0)</f>
        <v>0</v>
      </c>
      <c r="H219" s="335">
        <f>IF(AND(PRRAS!E615&gt;0,PRRAS!E951=0),1,0)</f>
        <v>0</v>
      </c>
      <c r="I219" s="335"/>
      <c r="J219" s="335"/>
      <c r="K219" s="335"/>
      <c r="L219" s="335"/>
      <c r="M219" s="335"/>
      <c r="N219" s="335"/>
      <c r="O219" s="335"/>
      <c r="P219" s="335"/>
    </row>
    <row r="220" spans="1:16" ht="30" customHeight="1" x14ac:dyDescent="0.2">
      <c r="A220" s="207">
        <f t="shared" si="24"/>
        <v>212</v>
      </c>
      <c r="B220" s="121" t="str">
        <f t="shared" si="22"/>
        <v>Ispravna</v>
      </c>
      <c r="C220" s="225" t="s">
        <v>1988</v>
      </c>
      <c r="D220" s="334">
        <v>-151</v>
      </c>
      <c r="E220" s="196" t="str">
        <f t="shared" si="25"/>
        <v>Ako je iznos na AOP-u 603 veći od nule, a suma iznosa na AOP-ima 938 i 939 je jednaka nuli, provjerite AOP-e 938 i 939. Ako je njihov iznos stvarno toliki, zanemarite ovu kontrolu.</v>
      </c>
      <c r="F220" s="94">
        <f t="shared" si="23"/>
        <v>0</v>
      </c>
      <c r="G220" s="335">
        <f>IF(AND(PRRAS!D616&gt;0,SUM(PRRAS!D952:D953)=0),1,0)</f>
        <v>0</v>
      </c>
      <c r="H220" s="335">
        <f>IF(AND(PRRAS!E616&gt;0,SUM(PRRAS!E952:E953)=0),1,0)</f>
        <v>0</v>
      </c>
      <c r="I220" s="335"/>
      <c r="J220" s="335"/>
      <c r="K220" s="335"/>
      <c r="L220" s="335"/>
      <c r="M220" s="335"/>
      <c r="N220" s="335"/>
      <c r="O220" s="335"/>
      <c r="P220" s="335"/>
    </row>
    <row r="221" spans="1:16" ht="30" customHeight="1" x14ac:dyDescent="0.2">
      <c r="A221" s="207">
        <f t="shared" si="24"/>
        <v>213</v>
      </c>
      <c r="B221" s="121" t="str">
        <f t="shared" si="22"/>
        <v>Ispravna</v>
      </c>
      <c r="C221" s="225" t="s">
        <v>1989</v>
      </c>
      <c r="D221" s="334">
        <v>-151</v>
      </c>
      <c r="E221" s="196" t="s">
        <v>2226</v>
      </c>
      <c r="F221" s="94">
        <f t="shared" si="23"/>
        <v>0</v>
      </c>
      <c r="G221" s="335">
        <f>IF(AND(PRRAS!D618&gt;0,PRRAS!D954=0),1,0)</f>
        <v>0</v>
      </c>
      <c r="H221" s="335">
        <f>IF(AND(PRRAS!E618&gt;0,PRRAS!E954=0),1,0)</f>
        <v>0</v>
      </c>
      <c r="I221" s="335"/>
      <c r="J221" s="335"/>
      <c r="K221" s="335"/>
      <c r="L221" s="335"/>
      <c r="M221" s="335"/>
      <c r="N221" s="335"/>
      <c r="O221" s="335"/>
      <c r="P221" s="335"/>
    </row>
    <row r="222" spans="1:16" ht="30" customHeight="1" x14ac:dyDescent="0.2">
      <c r="A222" s="207">
        <f t="shared" si="24"/>
        <v>214</v>
      </c>
      <c r="B222" s="121" t="str">
        <f t="shared" si="22"/>
        <v>Ispravna</v>
      </c>
      <c r="C222" s="225" t="s">
        <v>1990</v>
      </c>
      <c r="D222" s="334">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5">
        <f>IF(AND(PRRAS!D619&gt;0,PRRAS!D955=0),1,0)</f>
        <v>0</v>
      </c>
      <c r="H222" s="335">
        <f>IF(AND(PRRAS!E619&gt;0,PRRAS!E955=0),1,0)</f>
        <v>0</v>
      </c>
      <c r="I222" s="335"/>
      <c r="J222" s="335"/>
      <c r="K222" s="335"/>
      <c r="L222" s="335"/>
      <c r="M222" s="335"/>
      <c r="N222" s="335"/>
      <c r="O222" s="335"/>
      <c r="P222" s="335"/>
    </row>
    <row r="223" spans="1:16" ht="30" customHeight="1" x14ac:dyDescent="0.2">
      <c r="A223" s="207">
        <f t="shared" si="24"/>
        <v>215</v>
      </c>
      <c r="B223" s="121" t="str">
        <f t="shared" si="22"/>
        <v>Ispravna</v>
      </c>
      <c r="C223" s="225" t="s">
        <v>1647</v>
      </c>
      <c r="D223" s="334">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5">
        <f>IF(AND(PRRAS!D620&gt;0,PRRAS!D956=0),1,0)</f>
        <v>0</v>
      </c>
      <c r="H223" s="335">
        <f>IF(AND(PRRAS!E620&gt;0,PRRAS!E956=0),1,0)</f>
        <v>0</v>
      </c>
      <c r="I223" s="335"/>
      <c r="J223" s="335"/>
      <c r="K223" s="335"/>
      <c r="L223" s="335"/>
      <c r="M223" s="335"/>
      <c r="N223" s="335"/>
      <c r="O223" s="335"/>
      <c r="P223" s="335"/>
    </row>
    <row r="224" spans="1:16" ht="30" customHeight="1" x14ac:dyDescent="0.2">
      <c r="A224" s="207">
        <f t="shared" si="24"/>
        <v>216</v>
      </c>
      <c r="B224" s="121" t="str">
        <f t="shared" si="22"/>
        <v>Ispravna</v>
      </c>
      <c r="C224" s="225" t="s">
        <v>833</v>
      </c>
      <c r="D224" s="334">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5">
        <f>IF(AND(PRRAS!D638&gt;0,PRRAS!D971=0),1,0)</f>
        <v>0</v>
      </c>
      <c r="H224" s="335">
        <f>IF(AND(PRRAS!E638&gt;0,PRRAS!E971=0),1,0)</f>
        <v>0</v>
      </c>
      <c r="I224" s="335"/>
      <c r="J224" s="335"/>
      <c r="K224" s="335"/>
      <c r="L224" s="335"/>
      <c r="M224" s="335"/>
      <c r="N224" s="335"/>
      <c r="O224" s="335"/>
      <c r="P224" s="335"/>
    </row>
    <row r="225" spans="1:18" ht="30" customHeight="1" x14ac:dyDescent="0.2">
      <c r="A225" s="207">
        <f t="shared" si="24"/>
        <v>217</v>
      </c>
      <c r="B225" s="121" t="str">
        <f t="shared" si="22"/>
        <v>Ispravna</v>
      </c>
      <c r="C225" s="225" t="s">
        <v>3104</v>
      </c>
      <c r="D225" s="334">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5">
        <f>IF(MAX(PRRAS!D658:E661)&gt;1000,1,0)</f>
        <v>0</v>
      </c>
      <c r="H225" s="335"/>
      <c r="I225" s="335"/>
      <c r="J225" s="335"/>
      <c r="K225" s="335"/>
      <c r="L225" s="335"/>
      <c r="M225" s="335"/>
      <c r="N225" s="335"/>
      <c r="O225" s="335"/>
      <c r="P225" s="335"/>
    </row>
    <row r="226" spans="1:18" ht="20.100000000000001" customHeight="1" x14ac:dyDescent="0.2">
      <c r="A226" s="493" t="s">
        <v>4194</v>
      </c>
      <c r="B226" s="494"/>
      <c r="C226" s="495"/>
      <c r="D226" s="334">
        <v>1</v>
      </c>
      <c r="E226" s="196" t="s">
        <v>3693</v>
      </c>
      <c r="F226" s="94">
        <f>SUM(F227:F248)</f>
        <v>0</v>
      </c>
      <c r="G226" s="335"/>
      <c r="H226" s="335"/>
      <c r="I226" s="335"/>
      <c r="J226" s="335"/>
      <c r="K226" s="335"/>
      <c r="L226" s="335"/>
      <c r="M226" s="335"/>
      <c r="N226" s="335"/>
      <c r="O226" s="335"/>
      <c r="P226" s="335"/>
    </row>
    <row r="227" spans="1:18" ht="30" customHeight="1" x14ac:dyDescent="0.2">
      <c r="A227" s="213">
        <f>1+A225</f>
        <v>218</v>
      </c>
      <c r="B227" s="120" t="str">
        <f t="shared" ref="B227:B247" si="26">IF(F227=1,"Pogreška","Ispravna")</f>
        <v>Ispravna</v>
      </c>
      <c r="C227" s="226" t="s">
        <v>3233</v>
      </c>
      <c r="D227" s="334">
        <v>152</v>
      </c>
      <c r="E227" s="196" t="s">
        <v>2227</v>
      </c>
      <c r="F227" s="94">
        <f t="shared" ref="F227:F247" si="27">MAX(G227:J227)</f>
        <v>0</v>
      </c>
      <c r="G227" s="350">
        <f>IF(ABS(Bil!D12-Bil!D173)&gt;1,1,0)</f>
        <v>0</v>
      </c>
      <c r="H227" s="350">
        <f>IF(ABS(Bil!E12-Bil!E173)&gt;1,1,0)</f>
        <v>0</v>
      </c>
      <c r="I227" s="350"/>
      <c r="J227" s="350"/>
      <c r="K227" s="350"/>
      <c r="L227" s="350"/>
      <c r="M227" s="350"/>
      <c r="N227" s="350"/>
      <c r="O227" s="350"/>
      <c r="P227" s="350"/>
      <c r="Q227"/>
      <c r="R227"/>
    </row>
    <row r="228" spans="1:18" ht="20.100000000000001" customHeight="1" x14ac:dyDescent="0.2">
      <c r="A228" s="207">
        <f>1+A227</f>
        <v>219</v>
      </c>
      <c r="B228" s="121" t="str">
        <f t="shared" si="26"/>
        <v>Ispravna</v>
      </c>
      <c r="C228" s="219" t="s">
        <v>3619</v>
      </c>
      <c r="D228" s="334">
        <v>152</v>
      </c>
      <c r="E228" s="196" t="str">
        <f t="shared" si="25"/>
        <v>AOP oznake 234 i 238 ne mogu biti popunjene istovremeno ni u jednom stupcu obrasca</v>
      </c>
      <c r="F228" s="94">
        <f t="shared" si="27"/>
        <v>0</v>
      </c>
      <c r="G228" s="350">
        <f>IF(AND(Bil!D245&lt;&gt;0,Bil!D249&lt;&gt;0),1,0)</f>
        <v>0</v>
      </c>
      <c r="H228" s="350">
        <f>IF(AND(Bil!E245&lt;&gt;0,Bil!E249&lt;&gt;0),1,0)</f>
        <v>0</v>
      </c>
      <c r="I228" s="350"/>
      <c r="J228" s="350"/>
      <c r="K228" s="350"/>
      <c r="L228" s="350"/>
      <c r="M228" s="350"/>
      <c r="N228" s="350"/>
      <c r="O228" s="350"/>
      <c r="P228" s="350"/>
      <c r="Q228"/>
      <c r="R228"/>
    </row>
    <row r="229" spans="1:18" ht="20.100000000000001" customHeight="1" x14ac:dyDescent="0.2">
      <c r="A229" s="207">
        <f t="shared" ref="A229:A248" si="28">1+A228</f>
        <v>220</v>
      </c>
      <c r="B229" s="121" t="str">
        <f t="shared" si="26"/>
        <v>Ispravna</v>
      </c>
      <c r="C229" s="219" t="s">
        <v>3620</v>
      </c>
      <c r="D229" s="334">
        <v>152</v>
      </c>
      <c r="E229" s="196" t="str">
        <f t="shared" si="25"/>
        <v>AOP oznake 235 i 239 ne mogu biti popunjene istovremeno ni u jednom stupcu obrasca</v>
      </c>
      <c r="F229" s="94">
        <f t="shared" si="27"/>
        <v>0</v>
      </c>
      <c r="G229" s="350">
        <f>IF(AND(Bil!D246&lt;&gt;0,Bil!D250&lt;&gt;0),1,0)</f>
        <v>0</v>
      </c>
      <c r="H229" s="350">
        <f>IF(AND(Bil!E246&lt;&gt;0,Bil!E250&lt;&gt;0),1,0)</f>
        <v>0</v>
      </c>
      <c r="I229" s="350"/>
      <c r="J229" s="350"/>
      <c r="K229" s="350"/>
      <c r="L229" s="350"/>
      <c r="M229" s="350"/>
      <c r="N229" s="350"/>
      <c r="O229" s="350"/>
      <c r="P229" s="350"/>
      <c r="Q229"/>
      <c r="R229"/>
    </row>
    <row r="230" spans="1:18" ht="20.100000000000001" customHeight="1" x14ac:dyDescent="0.2">
      <c r="A230" s="207">
        <f t="shared" si="28"/>
        <v>221</v>
      </c>
      <c r="B230" s="121" t="str">
        <f t="shared" si="26"/>
        <v>Ispravna</v>
      </c>
      <c r="C230" s="219" t="s">
        <v>3621</v>
      </c>
      <c r="D230" s="334">
        <v>152</v>
      </c>
      <c r="E230" s="196" t="str">
        <f t="shared" si="25"/>
        <v>Aop oznake 236 i 240 ne mogu biti popunjene istovremeno ni u jednom stupcu obrasca</v>
      </c>
      <c r="F230" s="94">
        <f t="shared" si="27"/>
        <v>0</v>
      </c>
      <c r="G230" s="350">
        <f>IF(AND(Bil!D247&lt;&gt;0,Bil!D251&lt;&gt;0),1,0)</f>
        <v>0</v>
      </c>
      <c r="H230" s="350">
        <f>IF(AND(Bil!E247&lt;&gt;0,Bil!E251&lt;&gt;0),1,0)</f>
        <v>0</v>
      </c>
      <c r="I230" s="335"/>
      <c r="J230" s="335"/>
      <c r="K230" s="335"/>
      <c r="L230" s="335"/>
      <c r="M230" s="335"/>
      <c r="N230" s="335"/>
      <c r="O230" s="335"/>
      <c r="P230" s="350"/>
      <c r="Q230"/>
      <c r="R230"/>
    </row>
    <row r="231" spans="1:18" ht="30" customHeight="1" x14ac:dyDescent="0.2">
      <c r="A231" s="207">
        <f t="shared" si="28"/>
        <v>222</v>
      </c>
      <c r="B231" s="121" t="str">
        <f t="shared" si="26"/>
        <v>Ispravna</v>
      </c>
      <c r="C231" s="219" t="s">
        <v>3744</v>
      </c>
      <c r="D231" s="334">
        <v>152</v>
      </c>
      <c r="E231" s="196" t="str">
        <f t="shared" si="25"/>
        <v>Samo AOP pozicije 224 i 225 koji mogu biti i negativne. Ako ova kontrola javlja pogrešku znači da je upisana negativna vrijednost u neku drugu AOP poziciju gdje to nije dopušteno.</v>
      </c>
      <c r="F231" s="94">
        <f t="shared" si="27"/>
        <v>0</v>
      </c>
      <c r="G231" s="335">
        <f>IF(MIN(Bil!D12:E234,Bil!D237:E310)&lt;0,1,0)</f>
        <v>0</v>
      </c>
      <c r="H231" s="335"/>
      <c r="I231" s="335"/>
      <c r="J231" s="335"/>
      <c r="K231" s="335"/>
      <c r="L231" s="335"/>
      <c r="M231" s="335"/>
      <c r="N231" s="335"/>
      <c r="O231" s="335"/>
      <c r="P231" s="335"/>
    </row>
    <row r="232" spans="1:18" ht="30" customHeight="1" x14ac:dyDescent="0.2">
      <c r="A232" s="207">
        <f t="shared" si="28"/>
        <v>223</v>
      </c>
      <c r="B232" s="121" t="str">
        <f t="shared" si="26"/>
        <v>Ispravna</v>
      </c>
      <c r="C232" s="221" t="s">
        <v>3232</v>
      </c>
      <c r="D232" s="334">
        <v>152</v>
      </c>
      <c r="E232" s="196" t="str">
        <f t="shared" si="25"/>
        <v>Vrijednosti svih AOP oznaka moraju biti zaokružene, cjelobrojne vrijednosti, ako je vrijednost neke AOP oznake upisana s decimalama kontrola javlja pogrešku i takav obrazac je neispravan.</v>
      </c>
      <c r="F232" s="94">
        <f t="shared" si="27"/>
        <v>0</v>
      </c>
      <c r="G232" s="335">
        <f>IF(SUM(Skriveni!H998:H1295)&lt;&gt;0,1,0)</f>
        <v>0</v>
      </c>
      <c r="H232" s="335"/>
      <c r="I232" s="335"/>
      <c r="J232" s="335"/>
      <c r="K232" s="335"/>
      <c r="L232" s="335"/>
      <c r="M232" s="335"/>
      <c r="N232" s="335"/>
      <c r="O232" s="335"/>
      <c r="P232" s="335"/>
    </row>
    <row r="233" spans="1:18" ht="20.100000000000001" customHeight="1" x14ac:dyDescent="0.2">
      <c r="A233" s="207">
        <f t="shared" si="28"/>
        <v>224</v>
      </c>
      <c r="B233" s="121" t="str">
        <f t="shared" si="26"/>
        <v>Ispravna</v>
      </c>
      <c r="C233" s="219" t="s">
        <v>3497</v>
      </c>
      <c r="D233" s="334">
        <v>152</v>
      </c>
      <c r="E233" s="196" t="str">
        <f t="shared" si="25"/>
        <v>Vrijednost na AOP oznaci 257 mora biti manja ili jednaka AOP-u 087. Ako je AOP 257 veći kontrola javlja pogrešku.</v>
      </c>
      <c r="F233" s="94">
        <f t="shared" si="27"/>
        <v>0</v>
      </c>
      <c r="G233" s="335">
        <f>IF(Bil!D269&gt;Bil!D98,1,0)</f>
        <v>0</v>
      </c>
      <c r="H233" s="335">
        <f>IF(Bil!E269&gt;Bil!E98,1,0)</f>
        <v>0</v>
      </c>
      <c r="I233" s="335"/>
      <c r="J233" s="335"/>
      <c r="K233" s="335"/>
      <c r="L233" s="335"/>
      <c r="M233" s="335"/>
      <c r="N233" s="335"/>
      <c r="O233" s="335"/>
      <c r="P233" s="335"/>
    </row>
    <row r="234" spans="1:18" ht="20.100000000000001" customHeight="1" x14ac:dyDescent="0.2">
      <c r="A234" s="207">
        <f t="shared" si="28"/>
        <v>225</v>
      </c>
      <c r="B234" s="121" t="str">
        <f t="shared" si="26"/>
        <v>Ispravna</v>
      </c>
      <c r="C234" s="219" t="s">
        <v>3496</v>
      </c>
      <c r="D234" s="334">
        <v>152</v>
      </c>
      <c r="E234" s="196" t="str">
        <f t="shared" si="25"/>
        <v>Vrijednost na AOP oznaci 261 mora biti manja ili jednaka AOP-u 091. Ako je AOP 261 veći kontrola javlja pogrešku.</v>
      </c>
      <c r="F234" s="94">
        <f t="shared" si="27"/>
        <v>0</v>
      </c>
      <c r="G234" s="335">
        <f>IF(Bil!D273&gt;Bil!D102,1,0)</f>
        <v>0</v>
      </c>
      <c r="H234" s="335">
        <f>IF(Bil!E273&gt;Bil!E102,1,0)</f>
        <v>0</v>
      </c>
      <c r="I234" s="335"/>
      <c r="J234" s="335"/>
      <c r="K234" s="335"/>
      <c r="L234" s="335"/>
      <c r="M234" s="335"/>
      <c r="N234" s="335"/>
      <c r="O234" s="335"/>
      <c r="P234" s="335"/>
    </row>
    <row r="235" spans="1:18" ht="20.100000000000001" customHeight="1" x14ac:dyDescent="0.2">
      <c r="A235" s="207">
        <f t="shared" si="28"/>
        <v>226</v>
      </c>
      <c r="B235" s="121" t="str">
        <f t="shared" si="26"/>
        <v>Ispravna</v>
      </c>
      <c r="C235" s="219" t="s">
        <v>3495</v>
      </c>
      <c r="D235" s="334">
        <v>152</v>
      </c>
      <c r="E235" s="196" t="str">
        <f t="shared" si="25"/>
        <v>Vrijednost na AOP oznaci 262 mora biti manja ili jednaka AOP-u 092. Ako je AOP 262 veći kontrola javlja pogrešku.</v>
      </c>
      <c r="F235" s="94">
        <f t="shared" si="27"/>
        <v>0</v>
      </c>
      <c r="G235" s="335">
        <f>IF(Bil!D274&gt;Bil!D103,1,0)</f>
        <v>0</v>
      </c>
      <c r="H235" s="335">
        <f>IF(Bil!E274&gt;Bil!E103,1,0)</f>
        <v>0</v>
      </c>
      <c r="I235" s="335"/>
      <c r="J235" s="335"/>
      <c r="K235" s="335"/>
      <c r="L235" s="335"/>
      <c r="M235" s="335"/>
      <c r="N235" s="335"/>
      <c r="O235" s="335"/>
      <c r="P235" s="335"/>
    </row>
    <row r="236" spans="1:18" ht="20.100000000000001" customHeight="1" x14ac:dyDescent="0.2">
      <c r="A236" s="207">
        <f t="shared" si="28"/>
        <v>227</v>
      </c>
      <c r="B236" s="121" t="str">
        <f t="shared" si="26"/>
        <v>Ispravna</v>
      </c>
      <c r="C236" s="219" t="s">
        <v>3494</v>
      </c>
      <c r="D236" s="334">
        <v>152</v>
      </c>
      <c r="E236" s="196" t="str">
        <f t="shared" si="25"/>
        <v>Vrijednost na AOP oznaci 263 mora biti manja ili jednaka AOP-u 094. Ako je AOP 263 veći kontrola javlja pogrešku.</v>
      </c>
      <c r="F236" s="94">
        <f t="shared" si="27"/>
        <v>0</v>
      </c>
      <c r="G236" s="335">
        <f>IF(Bil!D275&gt;Bil!D105,1,0)</f>
        <v>0</v>
      </c>
      <c r="H236" s="335">
        <f>IF(Bil!E275&gt;Bil!E105,1,0)</f>
        <v>0</v>
      </c>
      <c r="I236" s="335"/>
      <c r="J236" s="335"/>
      <c r="K236" s="335"/>
      <c r="L236" s="335"/>
      <c r="M236" s="335"/>
      <c r="N236" s="335"/>
      <c r="O236" s="335"/>
      <c r="P236" s="335"/>
    </row>
    <row r="237" spans="1:18" ht="20.100000000000001" customHeight="1" x14ac:dyDescent="0.2">
      <c r="A237" s="207">
        <f t="shared" si="28"/>
        <v>228</v>
      </c>
      <c r="B237" s="121" t="str">
        <f t="shared" si="26"/>
        <v>Ispravna</v>
      </c>
      <c r="C237" s="219" t="s">
        <v>3493</v>
      </c>
      <c r="D237" s="334">
        <v>152</v>
      </c>
      <c r="E237" s="196" t="str">
        <f t="shared" si="25"/>
        <v>Vrijednost na AOP oznaci 264 mora biti manja ili jednaka AOP-u 095. Ako je AOP 264 veći kontrola javlja pogrešku.</v>
      </c>
      <c r="F237" s="94">
        <f t="shared" si="27"/>
        <v>0</v>
      </c>
      <c r="G237" s="335">
        <f>IF(Bil!D276&gt;Bil!D106,1,0)</f>
        <v>0</v>
      </c>
      <c r="H237" s="335">
        <f>IF(Bil!E276&gt;Bil!E106,1,0)</f>
        <v>0</v>
      </c>
      <c r="I237" s="335"/>
      <c r="J237" s="335"/>
      <c r="K237" s="335"/>
      <c r="L237" s="335"/>
      <c r="M237" s="335"/>
      <c r="N237" s="335"/>
      <c r="O237" s="335"/>
      <c r="P237" s="335"/>
    </row>
    <row r="238" spans="1:18" ht="20.100000000000001" customHeight="1" x14ac:dyDescent="0.2">
      <c r="A238" s="207">
        <f t="shared" si="28"/>
        <v>229</v>
      </c>
      <c r="B238" s="121" t="str">
        <f t="shared" si="26"/>
        <v>Ispravna</v>
      </c>
      <c r="C238" s="219" t="s">
        <v>3491</v>
      </c>
      <c r="D238" s="334">
        <v>152</v>
      </c>
      <c r="E238" s="196" t="str">
        <f t="shared" si="25"/>
        <v>Vrijednost na AOP oznaci 265 mora biti manja ili jednaka AOP-u 096. Ako je AOP 265 veći kontrola javlja pogrešku.</v>
      </c>
      <c r="F238" s="94">
        <f t="shared" si="27"/>
        <v>0</v>
      </c>
      <c r="G238" s="335">
        <f>IF(Bil!D277&gt;Bil!D107,1,0)</f>
        <v>0</v>
      </c>
      <c r="H238" s="335">
        <f>IF(Bil!E277&gt;Bil!E107,1,0)</f>
        <v>0</v>
      </c>
      <c r="I238" s="335"/>
      <c r="J238" s="335"/>
      <c r="K238" s="335"/>
      <c r="L238" s="335"/>
      <c r="M238" s="335"/>
      <c r="N238" s="335"/>
      <c r="O238" s="335"/>
      <c r="P238" s="335"/>
    </row>
    <row r="239" spans="1:18" ht="20.100000000000001" customHeight="1" x14ac:dyDescent="0.2">
      <c r="A239" s="207">
        <f t="shared" si="28"/>
        <v>230</v>
      </c>
      <c r="B239" s="121" t="str">
        <f t="shared" si="26"/>
        <v>Ispravna</v>
      </c>
      <c r="C239" s="219" t="s">
        <v>3492</v>
      </c>
      <c r="D239" s="334">
        <v>152</v>
      </c>
      <c r="E239" s="196" t="str">
        <f t="shared" si="25"/>
        <v>Vrijednost na AOP oznaci 266 mora biti manja ili jednaka AOP-u 097. Ako je AOP 266 veći kontrola javlja pogrešku.</v>
      </c>
      <c r="F239" s="94">
        <f t="shared" si="27"/>
        <v>0</v>
      </c>
      <c r="G239" s="335">
        <f>IF(Bil!D278&gt;Bil!D108,1,0)</f>
        <v>0</v>
      </c>
      <c r="H239" s="335">
        <f>IF(Bil!E278&gt;Bil!E108,1,0)</f>
        <v>0</v>
      </c>
      <c r="I239" s="335"/>
      <c r="J239" s="335"/>
      <c r="K239" s="335"/>
      <c r="L239" s="335"/>
      <c r="M239" s="335"/>
      <c r="N239" s="335"/>
      <c r="O239" s="335"/>
      <c r="P239" s="335"/>
    </row>
    <row r="240" spans="1:18" ht="20.100000000000001" customHeight="1" x14ac:dyDescent="0.2">
      <c r="A240" s="207">
        <f t="shared" si="28"/>
        <v>231</v>
      </c>
      <c r="B240" s="121" t="str">
        <f t="shared" si="26"/>
        <v>Ispravna</v>
      </c>
      <c r="C240" s="219" t="s">
        <v>3490</v>
      </c>
      <c r="D240" s="334">
        <v>152</v>
      </c>
      <c r="E240" s="196" t="str">
        <f t="shared" si="25"/>
        <v>Vrijednost na AOP oznaci 267 mora biti manja ili jednaka AOP-u 098. Ako je AOP 261 veći kontrola javlja pogrešku.</v>
      </c>
      <c r="F240" s="94">
        <f t="shared" si="27"/>
        <v>0</v>
      </c>
      <c r="G240" s="335">
        <f>IF(Bil!D279&gt;Bil!D109,1,0)</f>
        <v>0</v>
      </c>
      <c r="H240" s="335">
        <f>IF(Bil!E279&gt;Bil!E109,1,0)</f>
        <v>0</v>
      </c>
      <c r="I240" s="335"/>
      <c r="J240" s="335"/>
      <c r="K240" s="335"/>
      <c r="L240" s="335"/>
      <c r="M240" s="335"/>
      <c r="N240" s="335"/>
      <c r="O240" s="335"/>
      <c r="P240" s="335"/>
    </row>
    <row r="241" spans="1:18" ht="20.100000000000001" customHeight="1" x14ac:dyDescent="0.2">
      <c r="A241" s="207">
        <f t="shared" si="28"/>
        <v>232</v>
      </c>
      <c r="B241" s="121" t="str">
        <f t="shared" si="26"/>
        <v>Ispravna</v>
      </c>
      <c r="C241" s="219" t="s">
        <v>3489</v>
      </c>
      <c r="D241" s="334">
        <v>152</v>
      </c>
      <c r="E241" s="196" t="str">
        <f t="shared" si="25"/>
        <v>Vrijednost na AOP oznaci 268 mora biti manja ili jednaka AOP-u 099. Ako je AOP 268 veći kontrola javlja pogrešku.</v>
      </c>
      <c r="F241" s="94">
        <f t="shared" si="27"/>
        <v>0</v>
      </c>
      <c r="G241" s="335">
        <f>IF(Bil!D280&gt;Bil!D110,1,0)</f>
        <v>0</v>
      </c>
      <c r="H241" s="335">
        <f>IF(Bil!E280&gt;Bil!E110,1,0)</f>
        <v>0</v>
      </c>
      <c r="I241" s="335"/>
      <c r="J241" s="335"/>
      <c r="K241" s="335"/>
      <c r="L241" s="335"/>
      <c r="M241" s="335"/>
      <c r="N241" s="335"/>
      <c r="O241" s="335"/>
      <c r="P241" s="335"/>
    </row>
    <row r="242" spans="1:18" ht="20.100000000000001" customHeight="1" x14ac:dyDescent="0.2">
      <c r="A242" s="207">
        <f t="shared" si="28"/>
        <v>233</v>
      </c>
      <c r="B242" s="121" t="str">
        <f>IF(F242=1,"Pogreška","Ispravna")</f>
        <v>Ispravna</v>
      </c>
      <c r="C242" s="219" t="s">
        <v>485</v>
      </c>
      <c r="D242" s="334">
        <v>152</v>
      </c>
      <c r="E242" s="196" t="str">
        <f>C242</f>
        <v>AOP 081 mora biti jednak zbroju AOP-a: 247+248 u oba stupca podataka. Dopušteno je odstupanje od 1kn zbog zaokruživanja.</v>
      </c>
      <c r="F242" s="94">
        <f>MAX(G242:J242)</f>
        <v>0</v>
      </c>
      <c r="G242" s="335">
        <f>IF(ABS(Bil!D92-Bil!D259-Bil!D260)&gt;1,1,0)</f>
        <v>0</v>
      </c>
      <c r="H242" s="335">
        <f>IF(ABS(Bil!E92-Bil!E259-Bil!E260)&gt;1,1,0)</f>
        <v>0</v>
      </c>
      <c r="I242" s="335"/>
      <c r="J242" s="335"/>
      <c r="K242" s="335"/>
      <c r="L242" s="335"/>
      <c r="M242" s="335"/>
      <c r="N242" s="335"/>
      <c r="O242" s="335"/>
      <c r="P242" s="335"/>
    </row>
    <row r="243" spans="1:18" ht="20.100000000000001" customHeight="1" x14ac:dyDescent="0.2">
      <c r="A243" s="207">
        <f t="shared" si="28"/>
        <v>234</v>
      </c>
      <c r="B243" s="121" t="str">
        <f t="shared" si="26"/>
        <v>Ispravna</v>
      </c>
      <c r="C243" s="219" t="s">
        <v>486</v>
      </c>
      <c r="D243" s="334">
        <v>152</v>
      </c>
      <c r="E243" s="196" t="str">
        <f t="shared" si="25"/>
        <v>AOP 140 mora biti jednak zbroju AOP-a: 249+250 u oba stupca podataka. Dopušteno je odstupanje od 1kn zbog zaokruživanja.</v>
      </c>
      <c r="F243" s="94">
        <f t="shared" si="27"/>
        <v>0</v>
      </c>
      <c r="G243" s="335">
        <f>IF(ABS(Bil!D151-Bil!D261-Bil!D262)&gt;1,1,0)</f>
        <v>0</v>
      </c>
      <c r="H243" s="335">
        <f>IF(ABS(Bil!E151-Bil!E261-Bil!E262)&gt;1,1,0)</f>
        <v>0</v>
      </c>
      <c r="I243" s="335"/>
      <c r="J243" s="335"/>
      <c r="K243" s="335"/>
      <c r="L243" s="335"/>
      <c r="M243" s="335"/>
      <c r="N243" s="335"/>
      <c r="O243" s="335"/>
      <c r="P243" s="335"/>
    </row>
    <row r="244" spans="1:18" ht="20.100000000000001" customHeight="1" x14ac:dyDescent="0.2">
      <c r="A244" s="207">
        <f t="shared" si="28"/>
        <v>235</v>
      </c>
      <c r="B244" s="121" t="str">
        <f>IF(F244=1,"Pogreška","Ispravna")</f>
        <v>Ispravna</v>
      </c>
      <c r="C244" s="219" t="s">
        <v>487</v>
      </c>
      <c r="D244" s="334">
        <v>152</v>
      </c>
      <c r="E244" s="196" t="str">
        <f>C244</f>
        <v>AOP 157 mora biti jednak zbroju AOP-a: 251+252 u oba stupca podataka. Dopušteno je odstupanje od 1kn zbog zaokruživanja.</v>
      </c>
      <c r="F244" s="94">
        <f>MAX(G244:J244)</f>
        <v>0</v>
      </c>
      <c r="G244" s="335">
        <f>IF(ABS(Bil!D168-Bil!D263-Bil!D264)&gt;1,1,0)</f>
        <v>0</v>
      </c>
      <c r="H244" s="335">
        <f>IF(ABS(Bil!E168-Bil!E263-Bil!E264)&gt;1,1,0)</f>
        <v>0</v>
      </c>
      <c r="I244" s="335"/>
      <c r="J244" s="335"/>
      <c r="K244" s="335"/>
      <c r="L244" s="335"/>
      <c r="M244" s="335"/>
      <c r="N244" s="335"/>
      <c r="O244" s="335"/>
      <c r="P244" s="335"/>
    </row>
    <row r="245" spans="1:18" ht="20.100000000000001" customHeight="1" x14ac:dyDescent="0.2">
      <c r="A245" s="207">
        <f t="shared" si="28"/>
        <v>236</v>
      </c>
      <c r="B245" s="121" t="str">
        <f t="shared" si="26"/>
        <v>Ispravna</v>
      </c>
      <c r="C245" s="219" t="s">
        <v>488</v>
      </c>
      <c r="D245" s="334">
        <v>152</v>
      </c>
      <c r="E245" s="196" t="str">
        <f t="shared" si="25"/>
        <v>AOP 164 mora biti jednak zbroju AOP-a: 269+270 u oba stupca podataka. Dopušteno je odstupanje od 1kn zbog zaokruživanja.</v>
      </c>
      <c r="F245" s="94">
        <f t="shared" si="27"/>
        <v>0</v>
      </c>
      <c r="G245" s="335">
        <f>IF(ABS(Bil!D175-Bil!D281-Bil!D282)&gt;1,1,0)</f>
        <v>0</v>
      </c>
      <c r="H245" s="335">
        <f>IF(ABS(Bil!E175-Bil!E281-Bil!E282)&gt;1,1,0)</f>
        <v>0</v>
      </c>
      <c r="I245" s="335"/>
      <c r="J245" s="335"/>
      <c r="K245" s="335"/>
      <c r="L245" s="335"/>
      <c r="M245" s="335"/>
      <c r="N245" s="335"/>
      <c r="O245" s="335"/>
      <c r="P245" s="335"/>
    </row>
    <row r="246" spans="1:18" ht="20.100000000000001" customHeight="1" x14ac:dyDescent="0.2">
      <c r="A246" s="207">
        <f t="shared" si="28"/>
        <v>237</v>
      </c>
      <c r="B246" s="121" t="str">
        <f>IF(F246=1,"Pogreška","Ispravna")</f>
        <v>Ispravna</v>
      </c>
      <c r="C246" s="219" t="s">
        <v>489</v>
      </c>
      <c r="D246" s="334">
        <v>152</v>
      </c>
      <c r="E246" s="196" t="str">
        <f>C246</f>
        <v>AOP 176 mora biti jednak zbroju AOP-a: 271+272 u oba stupca podataka. Dopušteno je odstupanje od 1kn zbog zaokruživanja.</v>
      </c>
      <c r="F246" s="94">
        <f>MAX(G246:J246)</f>
        <v>0</v>
      </c>
      <c r="G246" s="335">
        <f>IF(ABS(Bil!D187-Bil!D283-Bil!D284)&gt;1,1,0)</f>
        <v>0</v>
      </c>
      <c r="H246" s="335">
        <f>IF(ABS(Bil!E187-Bil!E283-Bil!E284)&gt;1,1,0)</f>
        <v>0</v>
      </c>
      <c r="I246" s="335"/>
      <c r="J246" s="335"/>
      <c r="K246" s="335"/>
      <c r="L246" s="335"/>
      <c r="M246" s="335"/>
      <c r="N246" s="335"/>
      <c r="O246" s="335"/>
      <c r="P246" s="335"/>
    </row>
    <row r="247" spans="1:18" ht="20.100000000000001" customHeight="1" x14ac:dyDescent="0.2">
      <c r="A247" s="207">
        <f t="shared" si="28"/>
        <v>238</v>
      </c>
      <c r="B247" s="121" t="str">
        <f t="shared" si="26"/>
        <v>Ispravna</v>
      </c>
      <c r="C247" s="219" t="s">
        <v>490</v>
      </c>
      <c r="D247" s="334">
        <v>152</v>
      </c>
      <c r="E247" s="196" t="str">
        <f t="shared" si="25"/>
        <v>AOP 177 mora biti jednak zbroju AOP-a: 273+274 u oba stupca podataka. Dopušteno je odstupanje od 1kn zbog zaokruživanja.</v>
      </c>
      <c r="F247" s="94">
        <f t="shared" si="27"/>
        <v>0</v>
      </c>
      <c r="G247" s="335">
        <f>IF(ABS(Bil!D188-Bil!D285-Bil!D286)&gt;1,1,0)</f>
        <v>0</v>
      </c>
      <c r="H247" s="335">
        <f>IF(ABS(Bil!E188-Bil!E285-Bil!E286)&gt;1,1,0)</f>
        <v>0</v>
      </c>
      <c r="I247" s="335"/>
      <c r="J247" s="335"/>
      <c r="K247" s="335"/>
      <c r="L247" s="335"/>
      <c r="M247" s="335"/>
      <c r="N247" s="335"/>
      <c r="O247" s="335"/>
      <c r="P247" s="335"/>
    </row>
    <row r="248" spans="1:18" ht="20.100000000000001" customHeight="1" x14ac:dyDescent="0.2">
      <c r="A248" s="207">
        <f t="shared" si="28"/>
        <v>239</v>
      </c>
      <c r="B248" s="121" t="str">
        <f>IF(F248=1,"Pogreška","Ispravna")</f>
        <v>Ispravna</v>
      </c>
      <c r="C248" s="219" t="s">
        <v>491</v>
      </c>
      <c r="D248" s="334">
        <v>152</v>
      </c>
      <c r="E248" s="196" t="str">
        <f>C248</f>
        <v>AOP 193 mora biti jednak zbroju AOP-a: 275+276 u oba stupca podataka. Dopušteno je odstupanje od 1kn zbog zaokruživanja.</v>
      </c>
      <c r="F248" s="94">
        <f>MAX(G248:J248)</f>
        <v>0</v>
      </c>
      <c r="G248" s="335">
        <f>IF(ABS(Bil!D204-Bil!D287-Bil!D288)&gt;1,1,0)</f>
        <v>0</v>
      </c>
      <c r="H248" s="335">
        <f>IF(ABS(Bil!E204-Bil!E287-Bil!E288)&gt;1,1,0)</f>
        <v>0</v>
      </c>
      <c r="I248" s="335"/>
      <c r="J248" s="335"/>
      <c r="K248" s="335"/>
      <c r="L248" s="335"/>
      <c r="M248" s="335"/>
      <c r="N248" s="335"/>
      <c r="O248" s="335"/>
      <c r="P248" s="335"/>
    </row>
    <row r="249" spans="1:18" ht="20.100000000000001" customHeight="1" x14ac:dyDescent="0.2">
      <c r="A249" s="490" t="s">
        <v>406</v>
      </c>
      <c r="B249" s="491"/>
      <c r="C249" s="492"/>
      <c r="D249" s="334">
        <v>1</v>
      </c>
      <c r="E249" s="196" t="s">
        <v>3692</v>
      </c>
      <c r="F249" s="94">
        <f>SUM(F250:F252)</f>
        <v>0</v>
      </c>
      <c r="G249" s="335"/>
      <c r="H249" s="335"/>
      <c r="I249" s="335"/>
      <c r="J249" s="335"/>
      <c r="K249" s="335"/>
      <c r="L249" s="335"/>
      <c r="M249" s="335"/>
      <c r="N249" s="335"/>
      <c r="O249" s="335"/>
      <c r="P249" s="335"/>
    </row>
    <row r="250" spans="1:18" ht="30" customHeight="1" x14ac:dyDescent="0.2">
      <c r="A250" s="213">
        <f>A248+1</f>
        <v>240</v>
      </c>
      <c r="B250" s="120" t="str">
        <f>IF(F250=1,"Pogreška","Ispravna")</f>
        <v>Ispravna</v>
      </c>
      <c r="C250" s="221" t="s">
        <v>3232</v>
      </c>
      <c r="D250" s="334">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50">
        <f>IF(SUM(Skriveni!H1477:H1577)=0,0,1)</f>
        <v>0</v>
      </c>
      <c r="H250" s="350"/>
      <c r="I250" s="350"/>
      <c r="J250" s="350"/>
      <c r="K250" s="350"/>
      <c r="L250" s="350"/>
      <c r="M250" s="350"/>
      <c r="N250" s="350"/>
      <c r="O250" s="350"/>
      <c r="P250" s="350"/>
      <c r="Q250"/>
      <c r="R250"/>
    </row>
    <row r="251" spans="1:18" ht="30" customHeight="1" x14ac:dyDescent="0.2">
      <c r="A251" s="207">
        <f>A250+1</f>
        <v>241</v>
      </c>
      <c r="B251" s="121" t="str">
        <f>IF(F251=1,"Pogreška","Ispravna")</f>
        <v>Ispravna</v>
      </c>
      <c r="C251" s="219" t="s">
        <v>3745</v>
      </c>
      <c r="D251" s="334">
        <f>D250</f>
        <v>159</v>
      </c>
      <c r="E251" s="196" t="str">
        <f t="shared" si="25"/>
        <v>Ako ova kontrola javlja pogrešku znači da je na nekoj od AOP pozicija upisana negativna vrijednost. Ovaj obrazac ne može sadržavati niti jednu negativnu vrijednost.</v>
      </c>
      <c r="F251" s="94">
        <f>MAX(G251:J251)</f>
        <v>0</v>
      </c>
      <c r="G251" s="350">
        <f>IF(MIN(Skriveni!C1477:C1577)&lt;0,1,0)</f>
        <v>0</v>
      </c>
      <c r="H251" s="350"/>
      <c r="I251" s="350"/>
      <c r="J251" s="350"/>
      <c r="K251" s="350"/>
      <c r="L251" s="350"/>
      <c r="M251" s="350"/>
      <c r="N251" s="350"/>
      <c r="O251" s="350"/>
      <c r="P251" s="350"/>
      <c r="Q251"/>
      <c r="R251"/>
    </row>
    <row r="252" spans="1:18" ht="42" customHeight="1" x14ac:dyDescent="0.2">
      <c r="A252" s="214">
        <f>A251+1</f>
        <v>242</v>
      </c>
      <c r="B252" s="122" t="str">
        <f>IF(F252=1,"Pogreška","Ispravna")</f>
        <v>Ispravna</v>
      </c>
      <c r="C252" s="220" t="s">
        <v>3618</v>
      </c>
      <c r="D252" s="334">
        <f>D251</f>
        <v>159</v>
      </c>
      <c r="E252" s="196" t="s">
        <v>2228</v>
      </c>
      <c r="F252" s="350">
        <f>MAX(G252:H252)</f>
        <v>0</v>
      </c>
      <c r="G252" s="350">
        <f>IF(ABS(Obv!D49-Obv!D50-Obv!D108)&gt;1,1,0)</f>
        <v>0</v>
      </c>
      <c r="H252" s="350"/>
      <c r="I252" s="350"/>
      <c r="J252" s="350"/>
      <c r="K252" s="350"/>
      <c r="L252" s="350"/>
      <c r="M252" s="350"/>
      <c r="N252" s="350"/>
      <c r="O252" s="350"/>
      <c r="P252" s="350"/>
      <c r="Q252"/>
      <c r="R252"/>
    </row>
    <row r="253" spans="1:18" ht="20.100000000000001" customHeight="1" x14ac:dyDescent="0.2">
      <c r="A253" s="490" t="s">
        <v>407</v>
      </c>
      <c r="B253" s="491"/>
      <c r="C253" s="492"/>
      <c r="D253" s="334">
        <v>1</v>
      </c>
      <c r="E253" s="196" t="s">
        <v>3691</v>
      </c>
      <c r="F253" s="94">
        <f>SUM(F254:F257)</f>
        <v>0</v>
      </c>
      <c r="G253" s="335"/>
      <c r="H253" s="335"/>
      <c r="I253" s="335"/>
      <c r="J253" s="335"/>
      <c r="K253" s="335"/>
      <c r="L253" s="335"/>
      <c r="M253" s="335"/>
      <c r="N253" s="335"/>
      <c r="O253" s="335"/>
      <c r="P253" s="335"/>
    </row>
    <row r="254" spans="1:18" ht="30" customHeight="1" x14ac:dyDescent="0.2">
      <c r="A254" s="213">
        <f>A252+1</f>
        <v>243</v>
      </c>
      <c r="B254" s="120" t="str">
        <f>IF(F254=1,"Pogreška","Ispravna")</f>
        <v>Ispravna</v>
      </c>
      <c r="C254" s="226" t="s">
        <v>3232</v>
      </c>
      <c r="D254" s="334">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50">
        <f>IF(SUM(Skriveni!H1433:H1476)=0,0,1)</f>
        <v>0</v>
      </c>
      <c r="H254" s="350"/>
      <c r="I254" s="350"/>
      <c r="J254" s="350"/>
      <c r="K254" s="350"/>
      <c r="L254" s="350"/>
      <c r="M254" s="350"/>
      <c r="N254" s="350"/>
      <c r="O254" s="350"/>
      <c r="P254" s="350"/>
      <c r="Q254"/>
      <c r="R254"/>
    </row>
    <row r="255" spans="1:18" ht="30" customHeight="1" x14ac:dyDescent="0.2">
      <c r="A255" s="207">
        <f>A254+1</f>
        <v>244</v>
      </c>
      <c r="B255" s="121" t="str">
        <f>IF(F255=1,"Pogreška","Ispravna")</f>
        <v>Ispravna</v>
      </c>
      <c r="C255" s="219" t="s">
        <v>3745</v>
      </c>
      <c r="D255" s="334">
        <v>156</v>
      </c>
      <c r="E255" s="196" t="str">
        <f t="shared" si="29"/>
        <v>Ako ova kontrola javlja pogrešku znači da je na nekoj od AOP pozicija upisana negativna vrijednost. Ovaj obrazac ne može sadržavati niti jednu negativnu vrijednost.</v>
      </c>
      <c r="F255" s="94">
        <f>MAX(G255:J255)</f>
        <v>0</v>
      </c>
      <c r="G255" s="350">
        <f>IF(MIN(Skriveni!H1433:H1476)&lt;0,1,0)</f>
        <v>0</v>
      </c>
      <c r="H255" s="350"/>
      <c r="I255" s="350"/>
      <c r="J255" s="350"/>
      <c r="K255" s="350"/>
      <c r="L255" s="350"/>
      <c r="M255" s="350"/>
      <c r="N255" s="350"/>
      <c r="O255" s="350"/>
      <c r="P255" s="350"/>
      <c r="Q255"/>
      <c r="R255"/>
    </row>
    <row r="256" spans="1:18" ht="30" customHeight="1" x14ac:dyDescent="0.2">
      <c r="A256" s="207">
        <f>A255+1</f>
        <v>245</v>
      </c>
      <c r="B256" s="121" t="str">
        <f>IF(F256=1,"Pogreška","Ispravna")</f>
        <v>Ispravna</v>
      </c>
      <c r="C256" s="219" t="s">
        <v>3101</v>
      </c>
      <c r="D256" s="334">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50">
        <f>IF(SUM(Skriveni!I1433:I1476)&gt;0,1,0)</f>
        <v>0</v>
      </c>
      <c r="H256" s="350"/>
      <c r="I256" s="350"/>
      <c r="J256" s="350"/>
      <c r="K256" s="350"/>
      <c r="L256" s="350"/>
      <c r="M256" s="350"/>
      <c r="N256" s="350"/>
      <c r="O256" s="350"/>
      <c r="P256" s="350"/>
      <c r="Q256"/>
      <c r="R256"/>
    </row>
    <row r="257" spans="1:18" ht="57" customHeight="1" x14ac:dyDescent="0.2">
      <c r="A257" s="207">
        <f>A256+1</f>
        <v>246</v>
      </c>
      <c r="B257" s="122" t="str">
        <f>IF(F257=1,"Pogreška","Ispravna")</f>
        <v>Ispravna</v>
      </c>
      <c r="C257" s="220" t="s">
        <v>796</v>
      </c>
      <c r="D257" s="334">
        <v>156</v>
      </c>
      <c r="E257" s="196" t="s">
        <v>2229</v>
      </c>
      <c r="F257" s="94">
        <f>MAX(G257:J257)</f>
        <v>0</v>
      </c>
      <c r="G257" s="350">
        <f>IF(AND(MAX(Skriveni!C1433:C1476)&gt;0,RefStr!B31&lt;&gt;"DA"),1,0)</f>
        <v>0</v>
      </c>
      <c r="H257" s="351"/>
      <c r="I257" s="350"/>
      <c r="J257" s="350"/>
      <c r="K257" s="350"/>
      <c r="L257" s="350"/>
      <c r="M257" s="350"/>
      <c r="N257" s="350"/>
      <c r="O257" s="350"/>
      <c r="P257" s="350"/>
      <c r="Q257"/>
      <c r="R257"/>
    </row>
    <row r="258" spans="1:18" ht="20.100000000000001" customHeight="1" x14ac:dyDescent="0.2">
      <c r="A258" s="493" t="s">
        <v>2927</v>
      </c>
      <c r="B258" s="494"/>
      <c r="C258" s="495"/>
      <c r="D258" s="334">
        <v>1</v>
      </c>
      <c r="E258" s="196" t="s">
        <v>3694</v>
      </c>
      <c r="F258" s="94">
        <f>SUM(F259:F260)</f>
        <v>0</v>
      </c>
      <c r="G258" s="335"/>
      <c r="H258" s="335"/>
      <c r="I258" s="335"/>
      <c r="J258" s="335"/>
      <c r="K258" s="335"/>
      <c r="L258" s="335"/>
      <c r="M258" s="335"/>
      <c r="N258" s="335"/>
      <c r="O258" s="335"/>
      <c r="P258" s="335"/>
    </row>
    <row r="259" spans="1:18" ht="30" customHeight="1" x14ac:dyDescent="0.2">
      <c r="A259" s="213">
        <f>A257+1</f>
        <v>247</v>
      </c>
      <c r="B259" s="120" t="str">
        <f>IF(F259=1,"Pogreška","Ispravna")</f>
        <v>Ispravna</v>
      </c>
      <c r="C259" s="226" t="s">
        <v>3232</v>
      </c>
      <c r="D259" s="334">
        <v>154</v>
      </c>
      <c r="E259" s="196" t="str">
        <f t="shared" si="29"/>
        <v>Vrijednosti svih AOP oznaka moraju biti zaokružene, cjelobrojne vrijednosti, ako je vrijednost neke AOP oznake upisana s decimalama kontrola javlja pogrešku i takav obrazac je neispravan.</v>
      </c>
      <c r="F259" s="350">
        <f>MAX(G259:J259)</f>
        <v>0</v>
      </c>
      <c r="G259" s="350">
        <f>IF(SUM(Skriveni!H1296:H1432)&lt;&gt;0,1,0)</f>
        <v>0</v>
      </c>
      <c r="H259" s="350"/>
      <c r="I259" s="350"/>
      <c r="J259" s="350"/>
      <c r="K259" s="350"/>
      <c r="L259" s="350"/>
      <c r="M259" s="350"/>
      <c r="N259" s="350"/>
      <c r="O259" s="350"/>
      <c r="P259" s="350"/>
      <c r="Q259"/>
      <c r="R259"/>
    </row>
    <row r="260" spans="1:18" ht="30" customHeight="1" x14ac:dyDescent="0.2">
      <c r="A260" s="214">
        <f>A259+1</f>
        <v>248</v>
      </c>
      <c r="B260" s="122" t="str">
        <f>IF(F260=1,"Pogreška","Ispravna")</f>
        <v>Ispravna</v>
      </c>
      <c r="C260" s="220" t="s">
        <v>3745</v>
      </c>
      <c r="D260" s="334">
        <v>154</v>
      </c>
      <c r="E260" s="196" t="str">
        <f t="shared" si="29"/>
        <v>Ako ova kontrola javlja pogrešku znači da je na nekoj od AOP pozicija upisana negativna vrijednost. Ovaj obrazac ne može sadržavati niti jednu negativnu vrijednost.</v>
      </c>
      <c r="F260" s="350">
        <f>MAX(G260:J260)</f>
        <v>0</v>
      </c>
      <c r="G260" s="350">
        <f>IF(MIN(Skriveni!C1296:D1432)&lt;0,1,0)</f>
        <v>0</v>
      </c>
      <c r="H260" s="350"/>
      <c r="I260" s="350"/>
      <c r="J260" s="350"/>
      <c r="K260" s="350"/>
      <c r="L260" s="350"/>
      <c r="M260" s="350"/>
      <c r="N260" s="350"/>
      <c r="O260" s="350"/>
      <c r="P260" s="350"/>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TAJNIK</cp:lastModifiedBy>
  <cp:lastPrinted>2018-01-21T16:47:41Z</cp:lastPrinted>
  <dcterms:created xsi:type="dcterms:W3CDTF">2001-11-21T09:32:18Z</dcterms:created>
  <dcterms:modified xsi:type="dcterms:W3CDTF">2018-01-30T09:07:42Z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